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har\OneDrive\Desktop\Club pics 2024\"/>
    </mc:Choice>
  </mc:AlternateContent>
  <xr:revisionPtr revIDLastSave="0" documentId="8_{15CA220C-A959-40C0-BE8A-BDAD0739F304}" xr6:coauthVersionLast="47" xr6:coauthVersionMax="47" xr10:uidLastSave="{00000000-0000-0000-0000-000000000000}"/>
  <bookViews>
    <workbookView xWindow="3495" yWindow="945" windowWidth="21270" windowHeight="14295" xr2:uid="{00000000-000D-0000-FFFF-FFFF00000000}"/>
  </bookViews>
  <sheets>
    <sheet name="Club Member Standings" sheetId="3" r:id="rId1"/>
    <sheet name="Tournament Points" sheetId="1" r:id="rId2"/>
    <sheet name="Meeting Points" sheetId="2" r:id="rId3"/>
    <sheet name="Member Summary" sheetId="4" r:id="rId4"/>
    <sheet name="Classic Pairings" sheetId="5" r:id="rId5"/>
  </sheets>
  <definedNames>
    <definedName name="_xlnm._FilterDatabase" localSheetId="3" hidden="1">'Member Summary'!$A$1:$H$21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E7" i="4" s="1"/>
  <c r="C9" i="1"/>
  <c r="D7" i="4" s="1"/>
  <c r="B9" i="2"/>
  <c r="C7" i="4"/>
  <c r="B8" i="2"/>
  <c r="C6" i="4" s="1"/>
  <c r="B8" i="1"/>
  <c r="E6" i="4" s="1"/>
  <c r="C10" i="3" s="1"/>
  <c r="C8" i="1"/>
  <c r="D6" i="4" s="1"/>
  <c r="B17" i="1"/>
  <c r="E9" i="4" s="1"/>
  <c r="H13" i="3" s="1"/>
  <c r="C17" i="1"/>
  <c r="D9" i="4" s="1"/>
  <c r="B16" i="1"/>
  <c r="C16" i="1"/>
  <c r="D3" i="4" s="1"/>
  <c r="B10" i="2"/>
  <c r="B11" i="2"/>
  <c r="C8" i="4"/>
  <c r="C9" i="4"/>
  <c r="B10" i="1"/>
  <c r="E8" i="4" s="1"/>
  <c r="C12" i="3" s="1"/>
  <c r="C10" i="1"/>
  <c r="D8" i="4" s="1"/>
  <c r="B5" i="2"/>
  <c r="B6" i="2"/>
  <c r="C4" i="4" s="1"/>
  <c r="B4" i="4" s="1"/>
  <c r="B7" i="2"/>
  <c r="B12" i="2"/>
  <c r="B13" i="2"/>
  <c r="B14" i="2"/>
  <c r="C12" i="4" s="1"/>
  <c r="B15" i="2"/>
  <c r="B16" i="2"/>
  <c r="B17" i="2"/>
  <c r="B18" i="2"/>
  <c r="B19" i="2"/>
  <c r="C17" i="4" s="1"/>
  <c r="B20" i="2"/>
  <c r="B21" i="2"/>
  <c r="B4" i="2"/>
  <c r="B19" i="1"/>
  <c r="E12" i="4" s="1"/>
  <c r="H7" i="3" s="1"/>
  <c r="C19" i="1"/>
  <c r="D12" i="4" s="1"/>
  <c r="C18" i="1"/>
  <c r="D11" i="4" s="1"/>
  <c r="C20" i="1"/>
  <c r="D13" i="4" s="1"/>
  <c r="C21" i="1"/>
  <c r="D14" i="4" s="1"/>
  <c r="C22" i="1"/>
  <c r="D17" i="4" s="1"/>
  <c r="C23" i="1"/>
  <c r="D18" i="4" s="1"/>
  <c r="C24" i="1"/>
  <c r="D19" i="4" s="1"/>
  <c r="D4" i="4"/>
  <c r="C7" i="1"/>
  <c r="D5" i="4" s="1"/>
  <c r="C11" i="1"/>
  <c r="D10" i="4" s="1"/>
  <c r="C12" i="1"/>
  <c r="D15" i="4" s="1"/>
  <c r="C13" i="1"/>
  <c r="D16" i="4" s="1"/>
  <c r="C6" i="1"/>
  <c r="D2" i="4" s="1"/>
  <c r="B21" i="1"/>
  <c r="E14" i="4" s="1"/>
  <c r="H10" i="3" s="1"/>
  <c r="B12" i="1"/>
  <c r="E4" i="4"/>
  <c r="B18" i="1"/>
  <c r="E11" i="4" s="1"/>
  <c r="H12" i="3" s="1"/>
  <c r="B20" i="1"/>
  <c r="B22" i="1"/>
  <c r="E17" i="4" s="1"/>
  <c r="B23" i="1"/>
  <c r="B24" i="1"/>
  <c r="E19" i="4" s="1"/>
  <c r="H11" i="3" s="1"/>
  <c r="B7" i="4" l="1"/>
  <c r="B6" i="4"/>
  <c r="D10" i="3" s="1"/>
  <c r="B9" i="4"/>
  <c r="I13" i="3" s="1"/>
  <c r="B8" i="4"/>
  <c r="D12" i="3" s="1"/>
  <c r="B17" i="4"/>
  <c r="B12" i="4"/>
  <c r="I7" i="3" s="1"/>
  <c r="C16" i="4"/>
  <c r="C11" i="4"/>
  <c r="C14" i="4"/>
  <c r="C3" i="4"/>
  <c r="B11" i="4" l="1"/>
  <c r="I12" i="3" s="1"/>
  <c r="B16" i="4"/>
  <c r="D8" i="3" s="1"/>
  <c r="B14" i="4"/>
  <c r="I10" i="3" s="1"/>
  <c r="E18" i="4"/>
  <c r="H6" i="3" s="1"/>
  <c r="C18" i="4"/>
  <c r="B18" i="4" l="1"/>
  <c r="I6" i="3" s="1"/>
  <c r="E3" i="4"/>
  <c r="H9" i="3" s="1"/>
  <c r="B7" i="1"/>
  <c r="B11" i="1"/>
  <c r="B13" i="1"/>
  <c r="E16" i="4" s="1"/>
  <c r="C8" i="3" s="1"/>
  <c r="B6" i="1"/>
  <c r="B3" i="4"/>
  <c r="I9" i="3" s="1"/>
  <c r="E5" i="4" l="1"/>
  <c r="C7" i="3" s="1"/>
  <c r="C5" i="4"/>
  <c r="C19" i="4"/>
  <c r="B19" i="4" s="1"/>
  <c r="I11" i="3" s="1"/>
  <c r="C11" i="3"/>
  <c r="D11" i="3" l="1"/>
  <c r="B5" i="4"/>
  <c r="D7" i="3" s="1"/>
  <c r="E15" i="4" l="1"/>
  <c r="C9" i="3" s="1"/>
  <c r="C15" i="4"/>
  <c r="B15" i="4" l="1"/>
  <c r="D9" i="3" s="1"/>
  <c r="H8" i="3" l="1"/>
  <c r="E10" i="4"/>
  <c r="E2" i="4"/>
  <c r="C10" i="4"/>
  <c r="C13" i="4"/>
  <c r="C2" i="4"/>
  <c r="G20" i="4"/>
  <c r="C6" i="3" l="1"/>
  <c r="E13" i="4"/>
  <c r="C5" i="3"/>
  <c r="B2" i="4"/>
  <c r="B13" i="4"/>
  <c r="I8" i="3"/>
  <c r="B10" i="4"/>
  <c r="D6" i="3" s="1"/>
  <c r="I5" i="3" l="1"/>
  <c r="H5" i="3"/>
  <c r="D5" i="3"/>
</calcChain>
</file>

<file path=xl/sharedStrings.xml><?xml version="1.0" encoding="utf-8"?>
<sst xmlns="http://schemas.openxmlformats.org/spreadsheetml/2006/main" count="165" uniqueCount="61">
  <si>
    <t>NAME</t>
  </si>
  <si>
    <t>TOTALS</t>
  </si>
  <si>
    <t>Angler Division</t>
  </si>
  <si>
    <t>POSITION</t>
  </si>
  <si>
    <t>TOTAL WEIGHT</t>
  </si>
  <si>
    <t>TOTAL POINTS</t>
  </si>
  <si>
    <t>Rex Harris</t>
  </si>
  <si>
    <t>Leonard Compton</t>
  </si>
  <si>
    <t>Co-Angler Division</t>
  </si>
  <si>
    <t>Terry Battema</t>
  </si>
  <si>
    <t>Big Bass:</t>
  </si>
  <si>
    <t>Weight</t>
  </si>
  <si>
    <t>Points</t>
  </si>
  <si>
    <t>Name</t>
  </si>
  <si>
    <t>Angler/CoAngler</t>
  </si>
  <si>
    <t>CoAngler</t>
  </si>
  <si>
    <t>Angler</t>
  </si>
  <si>
    <t>Membership Dues</t>
  </si>
  <si>
    <t>Total Dues</t>
  </si>
  <si>
    <t>Total Points</t>
  </si>
  <si>
    <t>Meeting Points</t>
  </si>
  <si>
    <t>Total Weight</t>
  </si>
  <si>
    <t>Bonus Points for New Members</t>
  </si>
  <si>
    <t>Anglers</t>
  </si>
  <si>
    <t>Co-Anglers</t>
  </si>
  <si>
    <t>Tournament Point Total</t>
  </si>
  <si>
    <t>Did not participate in the draw</t>
  </si>
  <si>
    <t>Brett Miner</t>
  </si>
  <si>
    <t>Coangler</t>
  </si>
  <si>
    <t>Wild Card</t>
  </si>
  <si>
    <t>Jeff Palin</t>
  </si>
  <si>
    <t>Ben Farmer</t>
  </si>
  <si>
    <t>Darryl Stanley</t>
  </si>
  <si>
    <t>Desmond Turner</t>
  </si>
  <si>
    <t>Patrick Weber</t>
  </si>
  <si>
    <t>Nick Shelburn</t>
  </si>
  <si>
    <t>Chris Lapinski</t>
  </si>
  <si>
    <t>Jonathon Badua</t>
  </si>
  <si>
    <t>Martin Padgett</t>
  </si>
  <si>
    <t>Bart McCue</t>
  </si>
  <si>
    <t>Tournament Points</t>
  </si>
  <si>
    <t>10 Bonus Points for State Championship Function (per day)</t>
  </si>
  <si>
    <t>JCC BASSMASTERS 2024 SEASON POINTS - CLUB MEETINGS</t>
  </si>
  <si>
    <t>JCC BASSMASTERS SEASON POINTS 2024 - TOURNAMENTS</t>
  </si>
  <si>
    <t>JCC BASSMASTERS 2024 POINTS STANDINGS</t>
  </si>
  <si>
    <t>2024 Classic Pairings</t>
  </si>
  <si>
    <t>Lemon
4/13/24</t>
  </si>
  <si>
    <t>Brookville
5/4/24</t>
  </si>
  <si>
    <t>Monroe
5/18/24</t>
  </si>
  <si>
    <t>West Boggs
6/8/24</t>
  </si>
  <si>
    <t>Morse
6/29/24</t>
  </si>
  <si>
    <t>Geist
7/20/24</t>
  </si>
  <si>
    <t>Cataract
8/10/24</t>
  </si>
  <si>
    <t>Geist
9/7/24</t>
  </si>
  <si>
    <t>Monroe
9/21/24</t>
  </si>
  <si>
    <t>Brad Gradert</t>
  </si>
  <si>
    <t>Hunter Gradert</t>
  </si>
  <si>
    <t>No points awarded for 4/8/24 meeting since it was canceled</t>
  </si>
  <si>
    <t>Lemon</t>
  </si>
  <si>
    <t>Carl Gilbert</t>
  </si>
  <si>
    <t>Troy Gorham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</si>
</sst>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0" fillId="3" borderId="3" xfId="0" applyNumberFormat="1" applyFill="1" applyBorder="1"/>
    <xf numFmtId="164" fontId="0" fillId="3" borderId="3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5" fontId="3" fillId="0" borderId="0" xfId="0" applyNumberFormat="1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4" fillId="0" borderId="0" xfId="0" applyFont="1"/>
    <xf numFmtId="0" fontId="4" fillId="0" borderId="1" xfId="0" applyFont="1" applyBorder="1"/>
    <xf numFmtId="0" fontId="0" fillId="0" borderId="1" xfId="0" applyBorder="1" applyAlignment="1">
      <alignment horizontal="center"/>
    </xf>
    <xf numFmtId="15" fontId="3" fillId="3" borderId="6" xfId="0" applyNumberFormat="1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164" fontId="2" fillId="5" borderId="2" xfId="0" applyNumberFormat="1" applyFont="1" applyFill="1" applyBorder="1"/>
    <xf numFmtId="164" fontId="2" fillId="5" borderId="3" xfId="0" applyNumberFormat="1" applyFont="1" applyFill="1" applyBorder="1"/>
    <xf numFmtId="0" fontId="7" fillId="5" borderId="1" xfId="0" applyFont="1" applyFill="1" applyBorder="1"/>
    <xf numFmtId="0" fontId="7" fillId="5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5" fillId="2" borderId="9" xfId="0" applyNumberFormat="1" applyFont="1" applyFill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1" fontId="2" fillId="0" borderId="1" xfId="0" applyNumberFormat="1" applyFont="1" applyBorder="1" applyAlignment="1">
      <alignment horizontal="center"/>
    </xf>
    <xf numFmtId="164" fontId="5" fillId="2" borderId="4" xfId="0" applyNumberFormat="1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2" fontId="4" fillId="0" borderId="1" xfId="0" applyNumberFormat="1" applyFont="1" applyBorder="1" applyAlignment="1">
      <alignment horizontal="center"/>
    </xf>
    <xf numFmtId="0" fontId="4" fillId="5" borderId="11" xfId="0" applyFont="1" applyFill="1" applyBorder="1"/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164" fontId="2" fillId="0" borderId="1" xfId="0" applyNumberFormat="1" applyFont="1" applyBorder="1"/>
    <xf numFmtId="0" fontId="8" fillId="4" borderId="1" xfId="0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6" borderId="10" xfId="0" applyFill="1" applyBorder="1"/>
    <xf numFmtId="0" fontId="7" fillId="6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7" borderId="1" xfId="0" applyFill="1" applyBorder="1"/>
    <xf numFmtId="0" fontId="7" fillId="0" borderId="0" xfId="0" applyFont="1"/>
    <xf numFmtId="0" fontId="10" fillId="3" borderId="16" xfId="0" applyFont="1" applyFill="1" applyBorder="1"/>
    <xf numFmtId="164" fontId="11" fillId="3" borderId="17" xfId="0" applyNumberFormat="1" applyFont="1" applyFill="1" applyBorder="1"/>
    <xf numFmtId="165" fontId="0" fillId="3" borderId="1" xfId="0" applyNumberForma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2" fontId="0" fillId="5" borderId="12" xfId="0" applyNumberFormat="1" applyFill="1" applyBorder="1" applyAlignment="1">
      <alignment horizontal="center"/>
    </xf>
    <xf numFmtId="0" fontId="12" fillId="0" borderId="10" xfId="0" applyFont="1" applyBorder="1"/>
    <xf numFmtId="0" fontId="7" fillId="0" borderId="1" xfId="0" applyFont="1" applyBorder="1"/>
    <xf numFmtId="14" fontId="0" fillId="0" borderId="0" xfId="0" applyNumberFormat="1"/>
    <xf numFmtId="0" fontId="6" fillId="9" borderId="14" xfId="0" applyFont="1" applyFill="1" applyBorder="1"/>
    <xf numFmtId="2" fontId="0" fillId="4" borderId="1" xfId="0" applyNumberFormat="1" applyFill="1" applyBorder="1" applyAlignment="1">
      <alignment horizontal="left" indent="1"/>
    </xf>
    <xf numFmtId="1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1" fontId="0" fillId="3" borderId="1" xfId="0" applyNumberFormat="1" applyFill="1" applyBorder="1" applyAlignment="1">
      <alignment horizontal="center"/>
    </xf>
    <xf numFmtId="0" fontId="0" fillId="10" borderId="5" xfId="0" applyFill="1" applyBorder="1"/>
    <xf numFmtId="164" fontId="0" fillId="3" borderId="1" xfId="0" applyNumberFormat="1" applyFill="1" applyBorder="1" applyAlignment="1">
      <alignment horizontal="center"/>
    </xf>
    <xf numFmtId="1" fontId="8" fillId="4" borderId="1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7" fillId="5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5" borderId="18" xfId="0" applyNumberFormat="1" applyFont="1" applyFill="1" applyBorder="1"/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/>
    </xf>
    <xf numFmtId="164" fontId="2" fillId="0" borderId="0" xfId="0" applyNumberFormat="1" applyFont="1"/>
    <xf numFmtId="1" fontId="0" fillId="11" borderId="1" xfId="0" applyNumberFormat="1" applyFill="1" applyBorder="1" applyAlignment="1">
      <alignment horizontal="center"/>
    </xf>
    <xf numFmtId="1" fontId="0" fillId="11" borderId="3" xfId="0" applyNumberForma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" fontId="8" fillId="7" borderId="1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7" fillId="4" borderId="14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wrapText="1"/>
    </xf>
    <xf numFmtId="0" fontId="12" fillId="3" borderId="9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zoomScale="83" zoomScaleNormal="100" workbookViewId="0">
      <selection activeCell="B5" sqref="B5"/>
    </sheetView>
  </sheetViews>
  <sheetFormatPr defaultRowHeight="15" x14ac:dyDescent="0.25"/>
  <cols>
    <col min="1" max="1" width="16.42578125" bestFit="1" customWidth="1"/>
    <col min="2" max="2" width="17.5703125" bestFit="1" customWidth="1"/>
    <col min="3" max="3" width="15.140625" bestFit="1" customWidth="1"/>
    <col min="4" max="4" width="14.42578125" bestFit="1" customWidth="1"/>
    <col min="6" max="6" width="17.5703125" customWidth="1"/>
    <col min="7" max="7" width="17" bestFit="1" customWidth="1"/>
    <col min="8" max="8" width="16.42578125" bestFit="1" customWidth="1"/>
    <col min="9" max="9" width="19.42578125" bestFit="1" customWidth="1"/>
  </cols>
  <sheetData>
    <row r="1" spans="1:9" ht="18.75" thickBot="1" x14ac:dyDescent="0.3">
      <c r="A1" s="95" t="s">
        <v>44</v>
      </c>
      <c r="B1" s="96"/>
      <c r="C1" s="96"/>
      <c r="D1" s="97"/>
      <c r="F1" s="39" t="s">
        <v>10</v>
      </c>
      <c r="G1" s="40" t="s">
        <v>27</v>
      </c>
      <c r="H1" s="70" t="s">
        <v>58</v>
      </c>
      <c r="I1" s="41">
        <v>5.76</v>
      </c>
    </row>
    <row r="2" spans="1:9" ht="18.75" thickBot="1" x14ac:dyDescent="0.3">
      <c r="A2" s="11"/>
      <c r="B2" s="12"/>
      <c r="C2" s="12"/>
      <c r="D2" s="12"/>
    </row>
    <row r="3" spans="1:9" ht="18.75" thickBot="1" x14ac:dyDescent="0.3">
      <c r="A3" s="18" t="s">
        <v>2</v>
      </c>
      <c r="B3" s="19"/>
      <c r="C3" s="19"/>
      <c r="D3" s="20"/>
      <c r="F3" s="21" t="s">
        <v>8</v>
      </c>
      <c r="G3" s="22"/>
      <c r="H3" s="22"/>
      <c r="I3" s="23"/>
    </row>
    <row r="4" spans="1:9" x14ac:dyDescent="0.25">
      <c r="A4" s="24" t="s">
        <v>3</v>
      </c>
      <c r="B4" s="24" t="s">
        <v>0</v>
      </c>
      <c r="C4" s="24" t="s">
        <v>4</v>
      </c>
      <c r="D4" s="24" t="s">
        <v>5</v>
      </c>
      <c r="F4" s="25" t="s">
        <v>3</v>
      </c>
      <c r="G4" s="25" t="s">
        <v>0</v>
      </c>
      <c r="H4" s="25" t="s">
        <v>4</v>
      </c>
      <c r="I4" s="25" t="s">
        <v>5</v>
      </c>
    </row>
    <row r="5" spans="1:9" x14ac:dyDescent="0.25">
      <c r="A5" s="13">
        <v>1</v>
      </c>
      <c r="B5" s="16" t="s">
        <v>9</v>
      </c>
      <c r="C5" s="38">
        <f>VLOOKUP($B5,'Member Summary'!$A$1:$F$29,5,FALSE)</f>
        <v>32.42</v>
      </c>
      <c r="D5" s="13">
        <f>VLOOKUP($B5,'Member Summary'!$A$1:$F$34,2,FALSE)</f>
        <v>429</v>
      </c>
      <c r="F5" s="13">
        <v>1</v>
      </c>
      <c r="G5" s="77" t="s">
        <v>27</v>
      </c>
      <c r="H5" s="38">
        <f>VLOOKUP($G5,'Member Summary'!$A$1:$F$24,5,FALSE)</f>
        <v>41.879999999999995</v>
      </c>
      <c r="I5" s="13">
        <f>VLOOKUP($G5,'Member Summary'!$A$1:$F$34,2,FALSE)</f>
        <v>399</v>
      </c>
    </row>
    <row r="6" spans="1:9" x14ac:dyDescent="0.25">
      <c r="A6" s="13">
        <v>2</v>
      </c>
      <c r="B6" s="16" t="s">
        <v>6</v>
      </c>
      <c r="C6" s="38">
        <f>VLOOKUP($B6,'Member Summary'!$A$1:$F$29,5,FALSE)</f>
        <v>32.51</v>
      </c>
      <c r="D6" s="13">
        <f>VLOOKUP($B6,'Member Summary'!$A$1:$F$34,2,FALSE)</f>
        <v>401</v>
      </c>
      <c r="F6" s="13">
        <v>2</v>
      </c>
      <c r="G6" s="77" t="s">
        <v>33</v>
      </c>
      <c r="H6" s="38">
        <f>VLOOKUP($G6,'Member Summary'!$A$1:$F$24,5,FALSE)</f>
        <v>25.299999999999997</v>
      </c>
      <c r="I6" s="13">
        <f>VLOOKUP($G6,'Member Summary'!$A$1:$F$34,2,FALSE)</f>
        <v>357</v>
      </c>
    </row>
    <row r="7" spans="1:9" x14ac:dyDescent="0.25">
      <c r="A7" s="13">
        <v>3</v>
      </c>
      <c r="B7" s="16" t="s">
        <v>31</v>
      </c>
      <c r="C7" s="38">
        <f>VLOOKUP($B7,'Member Summary'!$A$1:$F$29,5,FALSE)</f>
        <v>27.220000000000002</v>
      </c>
      <c r="D7" s="13">
        <f>VLOOKUP($B7,'Member Summary'!$A$1:$F$34,2,FALSE)</f>
        <v>309</v>
      </c>
      <c r="F7" s="13">
        <v>3</v>
      </c>
      <c r="G7" s="77" t="s">
        <v>39</v>
      </c>
      <c r="H7" s="38">
        <f>VLOOKUP($G7,'Member Summary'!$A$1:$F$24,5,FALSE)</f>
        <v>17.54</v>
      </c>
      <c r="I7" s="13">
        <f>VLOOKUP($G7,'Member Summary'!$A$1:$F$34,2,FALSE)</f>
        <v>307</v>
      </c>
    </row>
    <row r="8" spans="1:9" x14ac:dyDescent="0.25">
      <c r="A8" s="13">
        <v>4</v>
      </c>
      <c r="B8" s="16" t="s">
        <v>35</v>
      </c>
      <c r="C8" s="38">
        <f>VLOOKUP($B8,'Member Summary'!$A$1:$F$29,5,FALSE)</f>
        <v>19.290000000000003</v>
      </c>
      <c r="D8" s="13">
        <f>VLOOKUP($B8,'Member Summary'!$A$1:$F$34,2,FALSE)</f>
        <v>225</v>
      </c>
      <c r="F8" s="13">
        <v>4</v>
      </c>
      <c r="G8" s="77" t="s">
        <v>32</v>
      </c>
      <c r="H8" s="38">
        <f>VLOOKUP($G8,'Member Summary'!$A$1:$F$24,5,FALSE)</f>
        <v>21.57</v>
      </c>
      <c r="I8" s="13">
        <f>VLOOKUP($G8,'Member Summary'!$A$1:$F$34,2,FALSE)</f>
        <v>268</v>
      </c>
    </row>
    <row r="9" spans="1:9" x14ac:dyDescent="0.25">
      <c r="A9" s="13">
        <v>5</v>
      </c>
      <c r="B9" s="16" t="s">
        <v>30</v>
      </c>
      <c r="C9" s="38">
        <f>VLOOKUP($B9,'Member Summary'!$A$1:$F$29,5,FALSE)</f>
        <v>17.43</v>
      </c>
      <c r="D9" s="13">
        <f>VLOOKUP($B9,'Member Summary'!$A$1:$F$34,2,FALSE)</f>
        <v>179</v>
      </c>
      <c r="F9" s="13">
        <v>5</v>
      </c>
      <c r="G9" s="77" t="s">
        <v>37</v>
      </c>
      <c r="H9" s="38">
        <f>VLOOKUP($G9,'Member Summary'!$A$1:$F$24,5,FALSE)</f>
        <v>28.65</v>
      </c>
      <c r="I9" s="13">
        <f>VLOOKUP($G9,'Member Summary'!$A$1:$F$34,2,FALSE)</f>
        <v>262</v>
      </c>
    </row>
    <row r="10" spans="1:9" x14ac:dyDescent="0.25">
      <c r="A10" s="13">
        <v>6</v>
      </c>
      <c r="B10" s="16" t="s">
        <v>59</v>
      </c>
      <c r="C10" s="38">
        <f>VLOOKUP($B10,'Member Summary'!$A$1:$F$29,5,FALSE)</f>
        <v>14.809999999999999</v>
      </c>
      <c r="D10" s="13">
        <f>VLOOKUP($B10,'Member Summary'!$A$1:$F$34,2,FALSE)</f>
        <v>115</v>
      </c>
      <c r="F10" s="13">
        <v>6</v>
      </c>
      <c r="G10" s="77" t="s">
        <v>38</v>
      </c>
      <c r="H10" s="38">
        <f>VLOOKUP($G10,'Member Summary'!$A$1:$F$24,5,FALSE)</f>
        <v>9.9</v>
      </c>
      <c r="I10" s="13">
        <f>VLOOKUP($G10,'Member Summary'!$A$1:$F$34,2,FALSE)</f>
        <v>225</v>
      </c>
    </row>
    <row r="11" spans="1:9" x14ac:dyDescent="0.25">
      <c r="A11" s="13">
        <v>7</v>
      </c>
      <c r="B11" s="16" t="s">
        <v>60</v>
      </c>
      <c r="C11" s="38">
        <f>VLOOKUP($B11,'Member Summary'!$A$1:$F$29,5,FALSE)</f>
        <v>9.8800000000000008</v>
      </c>
      <c r="D11" s="13">
        <f>VLOOKUP($B11,'Member Summary'!$A$1:$F$34,2,FALSE)</f>
        <v>64</v>
      </c>
      <c r="F11" s="13">
        <v>7</v>
      </c>
      <c r="G11" s="77" t="s">
        <v>34</v>
      </c>
      <c r="H11" s="38">
        <f>VLOOKUP($G11,'Member Summary'!$A$1:$F$24,5,FALSE)</f>
        <v>23.539999999999996</v>
      </c>
      <c r="I11" s="13">
        <f>VLOOKUP($G11,'Member Summary'!$A$1:$F$34,2,FALSE)</f>
        <v>215</v>
      </c>
    </row>
    <row r="12" spans="1:9" x14ac:dyDescent="0.25">
      <c r="A12" s="13">
        <v>8</v>
      </c>
      <c r="B12" s="16" t="s">
        <v>55</v>
      </c>
      <c r="C12" s="38">
        <f>VLOOKUP($B12,'Member Summary'!$A$1:$F$29,5,FALSE)</f>
        <v>0</v>
      </c>
      <c r="D12" s="13">
        <f>VLOOKUP($B12,'Member Summary'!$A$1:$F$34,2,FALSE)</f>
        <v>14</v>
      </c>
      <c r="F12" s="13">
        <v>8</v>
      </c>
      <c r="G12" s="77" t="s">
        <v>36</v>
      </c>
      <c r="H12" s="38">
        <f>VLOOKUP($G12,'Member Summary'!$A$1:$F$24,5,FALSE)</f>
        <v>0</v>
      </c>
      <c r="I12" s="13">
        <f>VLOOKUP($G12,'Member Summary'!$A$1:$F$34,2,FALSE)</f>
        <v>35</v>
      </c>
    </row>
    <row r="13" spans="1:9" x14ac:dyDescent="0.25">
      <c r="A13" s="13"/>
      <c r="B13" s="16"/>
      <c r="C13" s="38"/>
      <c r="D13" s="13"/>
      <c r="F13" s="13">
        <v>9</v>
      </c>
      <c r="G13" s="77" t="s">
        <v>56</v>
      </c>
      <c r="H13" s="38">
        <f>VLOOKUP($G13,'Member Summary'!$A$1:$F$24,5,FALSE)</f>
        <v>0</v>
      </c>
      <c r="I13" s="13">
        <f>VLOOKUP($G13,'Member Summary'!$A$1:$F$34,2,FALSE)</f>
        <v>7</v>
      </c>
    </row>
    <row r="14" spans="1:9" x14ac:dyDescent="0.25">
      <c r="A14" s="13"/>
      <c r="B14" s="16"/>
      <c r="C14" s="38"/>
      <c r="D14" s="13"/>
      <c r="F14" s="13"/>
      <c r="G14" s="77"/>
      <c r="H14" s="38"/>
      <c r="I14" s="13"/>
    </row>
    <row r="15" spans="1:9" x14ac:dyDescent="0.25">
      <c r="A15" s="13"/>
      <c r="B15" s="16"/>
      <c r="C15" s="38"/>
      <c r="D15" s="13"/>
      <c r="F15" s="5"/>
      <c r="G15" s="5"/>
      <c r="H15" s="5"/>
      <c r="I15" s="5"/>
    </row>
    <row r="16" spans="1:9" x14ac:dyDescent="0.25">
      <c r="A16" s="13"/>
      <c r="B16" s="16"/>
      <c r="C16" s="38"/>
      <c r="D16" s="13"/>
      <c r="F16" s="13"/>
      <c r="G16" s="77"/>
      <c r="H16" s="38"/>
      <c r="I16" s="13"/>
    </row>
    <row r="17" spans="1:9" x14ac:dyDescent="0.25">
      <c r="A17" s="13"/>
      <c r="B17" s="16"/>
      <c r="C17" s="38"/>
      <c r="D17" s="13"/>
      <c r="F17" s="13"/>
      <c r="G17" s="77"/>
      <c r="H17" s="38"/>
      <c r="I17" s="13"/>
    </row>
    <row r="18" spans="1:9" x14ac:dyDescent="0.25">
      <c r="A18" s="13"/>
      <c r="B18" s="16"/>
      <c r="C18" s="38"/>
      <c r="D18" s="13"/>
      <c r="F18" s="13"/>
      <c r="G18" s="77"/>
      <c r="H18" s="38"/>
      <c r="I18" s="13"/>
    </row>
    <row r="19" spans="1:9" x14ac:dyDescent="0.25">
      <c r="A19" s="13"/>
      <c r="B19" s="14"/>
      <c r="C19" s="38"/>
      <c r="D19" s="13"/>
      <c r="F19" s="13"/>
      <c r="G19" s="77"/>
      <c r="H19" s="38"/>
      <c r="I19" s="13"/>
    </row>
    <row r="20" spans="1:9" x14ac:dyDescent="0.25">
      <c r="A20" s="13"/>
      <c r="B20" s="72"/>
      <c r="C20" s="38"/>
      <c r="D20" s="13"/>
      <c r="F20" s="13"/>
      <c r="G20" s="16"/>
      <c r="H20" s="38"/>
      <c r="I20" s="13"/>
    </row>
    <row r="21" spans="1:9" x14ac:dyDescent="0.25">
      <c r="A21" s="13"/>
      <c r="B21" s="14"/>
      <c r="C21" s="13"/>
      <c r="D21" s="13"/>
      <c r="F21" s="13"/>
      <c r="G21" s="16"/>
      <c r="H21" s="38"/>
      <c r="I21" s="13"/>
    </row>
    <row r="22" spans="1:9" x14ac:dyDescent="0.25">
      <c r="A22" s="16"/>
      <c r="B22" s="16"/>
      <c r="C22" s="16"/>
      <c r="D22" s="16"/>
      <c r="F22" s="13"/>
      <c r="G22" s="16"/>
      <c r="H22" s="38"/>
      <c r="I22" s="13"/>
    </row>
    <row r="23" spans="1:9" x14ac:dyDescent="0.25">
      <c r="A23" s="16"/>
      <c r="B23" s="16"/>
      <c r="C23" s="16"/>
      <c r="D23" s="16"/>
      <c r="F23" s="5"/>
      <c r="G23" s="5"/>
      <c r="H23" s="5"/>
      <c r="I23" s="5"/>
    </row>
    <row r="24" spans="1:9" x14ac:dyDescent="0.25">
      <c r="A24" s="5"/>
      <c r="B24" s="5"/>
      <c r="C24" s="5"/>
      <c r="D24" s="5"/>
      <c r="F24" s="5"/>
      <c r="G24" s="5"/>
      <c r="H24" s="5"/>
      <c r="I24" s="5"/>
    </row>
    <row r="25" spans="1:9" x14ac:dyDescent="0.25">
      <c r="A25" s="5"/>
      <c r="B25" s="5"/>
      <c r="C25" s="5"/>
      <c r="D25" s="5"/>
      <c r="F25" s="5"/>
      <c r="G25" s="5"/>
      <c r="H25" s="5"/>
      <c r="I25" s="5"/>
    </row>
    <row r="42" spans="1:4" x14ac:dyDescent="0.25">
      <c r="A42" s="15"/>
      <c r="B42" s="15"/>
      <c r="C42" s="15"/>
      <c r="D42" s="15"/>
    </row>
    <row r="43" spans="1:4" x14ac:dyDescent="0.25">
      <c r="A43" s="15"/>
      <c r="B43" s="15"/>
      <c r="C43" s="15"/>
      <c r="D43" s="15"/>
    </row>
    <row r="44" spans="1:4" x14ac:dyDescent="0.25">
      <c r="A44" s="15"/>
      <c r="B44" s="15"/>
      <c r="C44" s="15"/>
      <c r="D44" s="15"/>
    </row>
  </sheetData>
  <sortState xmlns:xlrd2="http://schemas.microsoft.com/office/spreadsheetml/2017/richdata2" ref="G5:I13">
    <sortCondition descending="1" ref="I5:I13"/>
  </sortState>
  <mergeCells count="1">
    <mergeCell ref="A1:D1"/>
  </mergeCells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6"/>
  <sheetViews>
    <sheetView zoomScale="83" zoomScaleNormal="80" workbookViewId="0">
      <pane ySplit="4" topLeftCell="A5" activePane="bottomLeft" state="frozen"/>
      <selection pane="bottomLeft" activeCell="O19" sqref="O19"/>
    </sheetView>
  </sheetViews>
  <sheetFormatPr defaultRowHeight="15" x14ac:dyDescent="0.25"/>
  <cols>
    <col min="1" max="1" width="17" customWidth="1"/>
    <col min="2" max="2" width="9.42578125" customWidth="1"/>
    <col min="3" max="3" width="12" customWidth="1"/>
    <col min="4" max="4" width="8.42578125" bestFit="1" customWidth="1"/>
    <col min="5" max="5" width="6.5703125" bestFit="1" customWidth="1"/>
    <col min="6" max="6" width="7.5703125" bestFit="1" customWidth="1"/>
    <col min="7" max="7" width="6.5703125" bestFit="1" customWidth="1"/>
    <col min="8" max="8" width="7.5703125" bestFit="1" customWidth="1"/>
    <col min="9" max="9" width="6.5703125" bestFit="1" customWidth="1"/>
    <col min="10" max="10" width="7.5703125" bestFit="1" customWidth="1"/>
    <col min="11" max="11" width="6.5703125" bestFit="1" customWidth="1"/>
    <col min="12" max="12" width="7.7109375" bestFit="1" customWidth="1"/>
    <col min="13" max="13" width="6.5703125" customWidth="1"/>
    <col min="14" max="14" width="7.5703125" bestFit="1" customWidth="1"/>
    <col min="15" max="15" width="6.5703125" bestFit="1" customWidth="1"/>
    <col min="16" max="16" width="7.5703125" bestFit="1" customWidth="1"/>
    <col min="17" max="17" width="6.5703125" bestFit="1" customWidth="1"/>
    <col min="18" max="18" width="7.5703125" bestFit="1" customWidth="1"/>
    <col min="19" max="19" width="6.5703125" bestFit="1" customWidth="1"/>
    <col min="20" max="20" width="7.5703125" bestFit="1" customWidth="1"/>
    <col min="21" max="21" width="6.5703125" bestFit="1" customWidth="1"/>
    <col min="22" max="22" width="11.42578125" bestFit="1" customWidth="1"/>
    <col min="23" max="23" width="9.85546875" bestFit="1" customWidth="1"/>
  </cols>
  <sheetData>
    <row r="1" spans="1:21" ht="21" thickBot="1" x14ac:dyDescent="0.35">
      <c r="A1" s="102" t="s">
        <v>43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4"/>
    </row>
    <row r="2" spans="1:21" ht="6.75" customHeight="1" x14ac:dyDescent="0.25">
      <c r="D2" s="73"/>
    </row>
    <row r="3" spans="1:21" ht="51.6" customHeight="1" x14ac:dyDescent="0.25">
      <c r="A3" s="58" t="s">
        <v>0</v>
      </c>
      <c r="B3" s="57" t="s">
        <v>21</v>
      </c>
      <c r="C3" s="56" t="s">
        <v>25</v>
      </c>
      <c r="D3" s="105" t="s">
        <v>46</v>
      </c>
      <c r="E3" s="106"/>
      <c r="F3" s="98" t="s">
        <v>47</v>
      </c>
      <c r="G3" s="99"/>
      <c r="H3" s="100" t="s">
        <v>48</v>
      </c>
      <c r="I3" s="101"/>
      <c r="J3" s="98" t="s">
        <v>49</v>
      </c>
      <c r="K3" s="99"/>
      <c r="L3" s="100" t="s">
        <v>50</v>
      </c>
      <c r="M3" s="101"/>
      <c r="N3" s="98" t="s">
        <v>51</v>
      </c>
      <c r="O3" s="99"/>
      <c r="P3" s="100" t="s">
        <v>52</v>
      </c>
      <c r="Q3" s="101"/>
      <c r="R3" s="98" t="s">
        <v>53</v>
      </c>
      <c r="S3" s="99"/>
      <c r="T3" s="100" t="s">
        <v>54</v>
      </c>
      <c r="U3" s="101"/>
    </row>
    <row r="4" spans="1:21" ht="15.75" thickBot="1" x14ac:dyDescent="0.3">
      <c r="B4" s="37"/>
      <c r="C4" s="53"/>
      <c r="D4" s="48" t="s">
        <v>11</v>
      </c>
      <c r="E4" s="48" t="s">
        <v>12</v>
      </c>
      <c r="F4" s="49" t="s">
        <v>11</v>
      </c>
      <c r="G4" s="49" t="s">
        <v>12</v>
      </c>
      <c r="H4" s="50" t="s">
        <v>11</v>
      </c>
      <c r="I4" s="50" t="s">
        <v>12</v>
      </c>
      <c r="J4" s="49" t="s">
        <v>11</v>
      </c>
      <c r="K4" s="49" t="s">
        <v>12</v>
      </c>
      <c r="L4" s="50" t="s">
        <v>11</v>
      </c>
      <c r="M4" s="50" t="s">
        <v>12</v>
      </c>
      <c r="N4" s="49" t="s">
        <v>11</v>
      </c>
      <c r="O4" s="49" t="s">
        <v>12</v>
      </c>
      <c r="P4" s="50" t="s">
        <v>11</v>
      </c>
      <c r="Q4" s="50" t="s">
        <v>12</v>
      </c>
      <c r="R4" s="49" t="s">
        <v>11</v>
      </c>
      <c r="S4" s="49" t="s">
        <v>12</v>
      </c>
      <c r="T4" s="50" t="s">
        <v>11</v>
      </c>
      <c r="U4" s="50" t="s">
        <v>12</v>
      </c>
    </row>
    <row r="5" spans="1:21" ht="15.75" x14ac:dyDescent="0.25">
      <c r="A5" s="65" t="s">
        <v>23</v>
      </c>
      <c r="B5" s="51"/>
      <c r="C5" s="53"/>
      <c r="D5" s="43"/>
      <c r="E5" s="43"/>
      <c r="F5" s="10"/>
      <c r="G5" s="10"/>
      <c r="H5" s="46"/>
      <c r="I5" s="46"/>
      <c r="J5" s="10"/>
      <c r="K5" s="10"/>
      <c r="L5" s="75"/>
      <c r="M5" s="46"/>
      <c r="N5" s="60"/>
      <c r="O5" s="10"/>
      <c r="P5" s="46"/>
      <c r="Q5" s="46"/>
      <c r="R5" s="10"/>
      <c r="S5" s="10"/>
      <c r="T5" s="46"/>
      <c r="U5" s="46"/>
    </row>
    <row r="6" spans="1:21" x14ac:dyDescent="0.25">
      <c r="A6" s="32" t="s">
        <v>9</v>
      </c>
      <c r="B6" s="59">
        <f>D6+F6+H6+J6+L6+N6+P6+R6+T6</f>
        <v>32.42</v>
      </c>
      <c r="C6" s="54">
        <f>(+E6+G6+I6+K6+M6+O6+Q6+S6+U6)</f>
        <v>352</v>
      </c>
      <c r="D6" s="44">
        <v>2.65</v>
      </c>
      <c r="E6" s="43">
        <v>45</v>
      </c>
      <c r="F6" s="60">
        <v>0</v>
      </c>
      <c r="G6" s="10">
        <v>7</v>
      </c>
      <c r="H6" s="44">
        <v>3.06</v>
      </c>
      <c r="I6" s="46">
        <v>45</v>
      </c>
      <c r="J6" s="60">
        <v>5.86</v>
      </c>
      <c r="K6" s="10">
        <v>50</v>
      </c>
      <c r="L6" s="75">
        <v>3.39</v>
      </c>
      <c r="M6" s="46">
        <v>30</v>
      </c>
      <c r="N6" s="60">
        <v>1.38</v>
      </c>
      <c r="O6" s="10">
        <v>30</v>
      </c>
      <c r="P6" s="62">
        <v>5.7</v>
      </c>
      <c r="Q6" s="46">
        <v>50</v>
      </c>
      <c r="R6" s="60">
        <v>6.48</v>
      </c>
      <c r="S6" s="10">
        <v>50</v>
      </c>
      <c r="T6" s="44">
        <v>3.9</v>
      </c>
      <c r="U6" s="46">
        <v>45</v>
      </c>
    </row>
    <row r="7" spans="1:21" x14ac:dyDescent="0.25">
      <c r="A7" s="27" t="s">
        <v>31</v>
      </c>
      <c r="B7" s="59">
        <f t="shared" ref="B7:B13" si="0">D7+F7+H7+J7+L7+N7+P7+R7+T7</f>
        <v>27.220000000000002</v>
      </c>
      <c r="C7" s="54">
        <f t="shared" ref="C7:C13" si="1">(+E7+G7+I7+K7+M7+O7+Q7+S7+U7)</f>
        <v>309</v>
      </c>
      <c r="D7" s="44">
        <v>2.0499999999999998</v>
      </c>
      <c r="E7" s="43">
        <v>40</v>
      </c>
      <c r="F7" s="60">
        <v>1.64</v>
      </c>
      <c r="G7" s="10">
        <v>40</v>
      </c>
      <c r="H7" s="62">
        <v>1.69</v>
      </c>
      <c r="I7" s="46">
        <v>40</v>
      </c>
      <c r="J7" s="60">
        <v>2.64</v>
      </c>
      <c r="K7" s="10">
        <v>40</v>
      </c>
      <c r="L7" s="75">
        <v>8.58</v>
      </c>
      <c r="M7" s="46">
        <v>50</v>
      </c>
      <c r="N7" s="60">
        <v>8.39</v>
      </c>
      <c r="O7" s="10">
        <v>45</v>
      </c>
      <c r="P7" s="62">
        <v>0</v>
      </c>
      <c r="Q7" s="81">
        <v>7</v>
      </c>
      <c r="R7" s="60">
        <v>2.23</v>
      </c>
      <c r="S7" s="10">
        <v>40</v>
      </c>
      <c r="T7" s="44">
        <v>0</v>
      </c>
      <c r="U7" s="46">
        <v>7</v>
      </c>
    </row>
    <row r="8" spans="1:21" x14ac:dyDescent="0.25">
      <c r="A8" s="86" t="s">
        <v>59</v>
      </c>
      <c r="B8" s="59">
        <f t="shared" ref="B8" si="2">D8+F8+H8+J8+L8+N8+P8+R8+T8</f>
        <v>14.809999999999999</v>
      </c>
      <c r="C8" s="54">
        <f t="shared" ref="C8" si="3">(+E8+G8+I8+K8+M8+O8+Q8+S8+U8)</f>
        <v>115</v>
      </c>
      <c r="D8" s="81">
        <v>0</v>
      </c>
      <c r="E8" s="43">
        <v>0</v>
      </c>
      <c r="F8" s="78">
        <v>0</v>
      </c>
      <c r="G8" s="10">
        <v>0</v>
      </c>
      <c r="H8" s="81">
        <v>0</v>
      </c>
      <c r="I8" s="43">
        <v>0</v>
      </c>
      <c r="J8" s="78">
        <v>0</v>
      </c>
      <c r="K8" s="10">
        <v>0</v>
      </c>
      <c r="L8" s="75">
        <v>2.1800000000000002</v>
      </c>
      <c r="M8" s="46">
        <v>25</v>
      </c>
      <c r="N8" s="60">
        <v>9.5399999999999991</v>
      </c>
      <c r="O8" s="10">
        <v>50</v>
      </c>
      <c r="P8" s="81">
        <v>0</v>
      </c>
      <c r="Q8" s="81">
        <v>0</v>
      </c>
      <c r="R8" s="78">
        <v>0</v>
      </c>
      <c r="S8" s="10">
        <v>0</v>
      </c>
      <c r="T8" s="44">
        <v>3.09</v>
      </c>
      <c r="U8" s="46">
        <v>40</v>
      </c>
    </row>
    <row r="9" spans="1:21" x14ac:dyDescent="0.25">
      <c r="A9" s="86" t="s">
        <v>60</v>
      </c>
      <c r="B9" s="59">
        <f t="shared" ref="B9" si="4">D9+F9+H9+J9+L9+N9+P9+R9+T9</f>
        <v>9.8800000000000008</v>
      </c>
      <c r="C9" s="54">
        <f t="shared" ref="C9" si="5">(+E9+G9+I9+K9+M9+O9+Q9+S9+U9)</f>
        <v>50</v>
      </c>
      <c r="D9" s="81">
        <v>0</v>
      </c>
      <c r="E9" s="43">
        <v>0</v>
      </c>
      <c r="F9" s="78">
        <v>0</v>
      </c>
      <c r="G9" s="10">
        <v>0</v>
      </c>
      <c r="H9" s="81">
        <v>0</v>
      </c>
      <c r="I9" s="43">
        <v>0</v>
      </c>
      <c r="J9" s="78">
        <v>0</v>
      </c>
      <c r="K9" s="10">
        <v>0</v>
      </c>
      <c r="L9" s="81">
        <v>0</v>
      </c>
      <c r="M9" s="43">
        <v>0</v>
      </c>
      <c r="N9" s="78">
        <v>0</v>
      </c>
      <c r="O9" s="10">
        <v>0</v>
      </c>
      <c r="P9" s="93">
        <v>0</v>
      </c>
      <c r="Q9" s="94">
        <v>0</v>
      </c>
      <c r="R9" s="78">
        <v>0</v>
      </c>
      <c r="S9" s="10">
        <v>0</v>
      </c>
      <c r="T9" s="44">
        <v>9.8800000000000008</v>
      </c>
      <c r="U9" s="46">
        <v>50</v>
      </c>
    </row>
    <row r="10" spans="1:21" x14ac:dyDescent="0.25">
      <c r="A10" s="86" t="s">
        <v>55</v>
      </c>
      <c r="B10" s="59">
        <f t="shared" ref="B10" si="6">D10+F10+H10+J10+L10+N10+P10+R10+T10</f>
        <v>0</v>
      </c>
      <c r="C10" s="54">
        <f t="shared" ref="C10" si="7">(+E10+G10+I10+K10+M10+O10+Q10+S10+U10)</f>
        <v>7</v>
      </c>
      <c r="D10" s="44">
        <v>0</v>
      </c>
      <c r="E10" s="43">
        <v>7</v>
      </c>
      <c r="F10" s="78">
        <v>0</v>
      </c>
      <c r="G10" s="10">
        <v>0</v>
      </c>
      <c r="H10" s="81">
        <v>0</v>
      </c>
      <c r="I10" s="43">
        <v>0</v>
      </c>
      <c r="J10" s="78">
        <v>0</v>
      </c>
      <c r="K10" s="78">
        <v>0</v>
      </c>
      <c r="L10" s="81">
        <v>0</v>
      </c>
      <c r="M10" s="43">
        <v>0</v>
      </c>
      <c r="N10" s="78">
        <v>0</v>
      </c>
      <c r="O10" s="78">
        <v>0</v>
      </c>
      <c r="P10" s="81">
        <v>0</v>
      </c>
      <c r="Q10" s="81">
        <v>0</v>
      </c>
      <c r="R10" s="78">
        <v>0</v>
      </c>
      <c r="S10" s="10">
        <v>0</v>
      </c>
      <c r="T10" s="81">
        <v>0</v>
      </c>
      <c r="U10" s="46">
        <v>0</v>
      </c>
    </row>
    <row r="11" spans="1:21" x14ac:dyDescent="0.25">
      <c r="A11" s="26" t="s">
        <v>6</v>
      </c>
      <c r="B11" s="59">
        <f t="shared" si="0"/>
        <v>32.51</v>
      </c>
      <c r="C11" s="54">
        <f t="shared" si="1"/>
        <v>324</v>
      </c>
      <c r="D11" s="44">
        <v>5.1100000000000003</v>
      </c>
      <c r="E11" s="43">
        <v>50</v>
      </c>
      <c r="F11" s="60">
        <v>4.07</v>
      </c>
      <c r="G11" s="10">
        <v>50</v>
      </c>
      <c r="H11" s="62">
        <v>8.8000000000000007</v>
      </c>
      <c r="I11" s="46">
        <v>50</v>
      </c>
      <c r="J11" s="60">
        <v>0</v>
      </c>
      <c r="K11" s="10">
        <v>7</v>
      </c>
      <c r="L11" s="75">
        <v>8.16</v>
      </c>
      <c r="M11" s="46">
        <v>45</v>
      </c>
      <c r="N11" s="60">
        <v>1.77</v>
      </c>
      <c r="O11" s="10">
        <v>35</v>
      </c>
      <c r="P11" s="62">
        <v>2.52</v>
      </c>
      <c r="Q11" s="46">
        <v>45</v>
      </c>
      <c r="R11" s="60">
        <v>0</v>
      </c>
      <c r="S11" s="10">
        <v>7</v>
      </c>
      <c r="T11" s="62">
        <v>2.08</v>
      </c>
      <c r="U11" s="46">
        <v>35</v>
      </c>
    </row>
    <row r="12" spans="1:21" x14ac:dyDescent="0.25">
      <c r="A12" s="27" t="s">
        <v>30</v>
      </c>
      <c r="B12" s="59">
        <f t="shared" ref="B12" si="8">D12+F12+H12+J12+L12+N12+P12+R12+T12</f>
        <v>17.43</v>
      </c>
      <c r="C12" s="54">
        <f t="shared" si="1"/>
        <v>179</v>
      </c>
      <c r="D12" s="44">
        <v>0</v>
      </c>
      <c r="E12" s="43">
        <v>7</v>
      </c>
      <c r="F12" s="60">
        <v>3.54</v>
      </c>
      <c r="G12" s="10">
        <v>45</v>
      </c>
      <c r="H12" s="81">
        <v>0</v>
      </c>
      <c r="I12" s="43">
        <v>0</v>
      </c>
      <c r="J12" s="78">
        <v>0</v>
      </c>
      <c r="K12" s="78">
        <v>0</v>
      </c>
      <c r="L12" s="44">
        <v>6.53</v>
      </c>
      <c r="M12" s="46">
        <v>40</v>
      </c>
      <c r="N12" s="60">
        <v>6.18</v>
      </c>
      <c r="O12" s="10">
        <v>40</v>
      </c>
      <c r="P12" s="62">
        <v>1.18</v>
      </c>
      <c r="Q12" s="46">
        <v>40</v>
      </c>
      <c r="R12" s="60">
        <v>0</v>
      </c>
      <c r="S12" s="10">
        <v>7</v>
      </c>
      <c r="T12" s="81">
        <v>0</v>
      </c>
      <c r="U12" s="46">
        <v>0</v>
      </c>
    </row>
    <row r="13" spans="1:21" x14ac:dyDescent="0.25">
      <c r="A13" s="27" t="s">
        <v>35</v>
      </c>
      <c r="B13" s="59">
        <f t="shared" si="0"/>
        <v>19.290000000000003</v>
      </c>
      <c r="C13" s="54">
        <f t="shared" si="1"/>
        <v>204</v>
      </c>
      <c r="D13" s="44">
        <v>0</v>
      </c>
      <c r="E13" s="43">
        <v>7</v>
      </c>
      <c r="F13" s="60">
        <v>1.23</v>
      </c>
      <c r="G13" s="10">
        <v>35</v>
      </c>
      <c r="H13" s="62">
        <v>0</v>
      </c>
      <c r="I13" s="46">
        <v>7</v>
      </c>
      <c r="J13" s="60">
        <v>4.9000000000000004</v>
      </c>
      <c r="K13" s="10">
        <v>45</v>
      </c>
      <c r="L13" s="44">
        <v>6.36</v>
      </c>
      <c r="M13" s="46">
        <v>35</v>
      </c>
      <c r="N13" s="78">
        <v>0</v>
      </c>
      <c r="O13" s="78">
        <v>0</v>
      </c>
      <c r="P13" s="81">
        <v>0</v>
      </c>
      <c r="Q13" s="46">
        <v>0</v>
      </c>
      <c r="R13" s="60">
        <v>5.49</v>
      </c>
      <c r="S13" s="10">
        <v>45</v>
      </c>
      <c r="T13" s="44">
        <v>1.31</v>
      </c>
      <c r="U13" s="46">
        <v>30</v>
      </c>
    </row>
    <row r="14" spans="1:21" x14ac:dyDescent="0.25">
      <c r="A14" s="42"/>
      <c r="B14" s="36"/>
      <c r="C14" s="54"/>
      <c r="D14" s="44"/>
      <c r="E14" s="43"/>
      <c r="F14" s="60"/>
      <c r="G14" s="10"/>
      <c r="H14" s="46"/>
      <c r="I14" s="46"/>
      <c r="J14" s="60"/>
      <c r="K14" s="10"/>
      <c r="L14" s="75"/>
      <c r="M14" s="46"/>
      <c r="N14" s="60"/>
      <c r="O14" s="10"/>
      <c r="P14" s="62"/>
      <c r="Q14" s="46"/>
      <c r="R14" s="10"/>
      <c r="S14" s="10"/>
      <c r="T14" s="46"/>
      <c r="U14" s="46"/>
    </row>
    <row r="15" spans="1:21" ht="15.75" x14ac:dyDescent="0.25">
      <c r="A15" s="66" t="s">
        <v>24</v>
      </c>
      <c r="B15" s="52"/>
      <c r="C15" s="55"/>
      <c r="D15" s="69"/>
      <c r="E15" s="69"/>
      <c r="F15" s="61"/>
      <c r="G15" s="45"/>
      <c r="H15" s="47"/>
      <c r="I15" s="47"/>
      <c r="J15" s="61"/>
      <c r="K15" s="45"/>
      <c r="L15" s="75"/>
      <c r="M15" s="46"/>
      <c r="N15" s="60"/>
      <c r="O15" s="10"/>
      <c r="P15" s="62"/>
      <c r="Q15" s="46"/>
      <c r="R15" s="10"/>
      <c r="S15" s="10"/>
      <c r="T15" s="46"/>
      <c r="U15" s="46"/>
    </row>
    <row r="16" spans="1:21" x14ac:dyDescent="0.25">
      <c r="A16" s="27" t="s">
        <v>37</v>
      </c>
      <c r="B16" s="59">
        <f>D16+F16+H16+J16+L16+N16+P16+R16+T16</f>
        <v>28.65</v>
      </c>
      <c r="C16" s="54">
        <f>(E16+G16+I16+K16+M16+O16+Q16+S16+U16)</f>
        <v>227</v>
      </c>
      <c r="D16" s="81">
        <v>0</v>
      </c>
      <c r="E16" s="43">
        <v>0</v>
      </c>
      <c r="F16" s="78">
        <v>0</v>
      </c>
      <c r="G16" s="10">
        <v>0</v>
      </c>
      <c r="H16" s="62">
        <v>6.37</v>
      </c>
      <c r="I16" s="46">
        <v>50</v>
      </c>
      <c r="J16" s="60">
        <v>0</v>
      </c>
      <c r="K16" s="10">
        <v>7</v>
      </c>
      <c r="L16" s="75">
        <v>9.35</v>
      </c>
      <c r="M16" s="46">
        <v>50</v>
      </c>
      <c r="N16" s="60">
        <v>5.04</v>
      </c>
      <c r="O16" s="10">
        <v>40</v>
      </c>
      <c r="P16" s="62">
        <v>1.1399999999999999</v>
      </c>
      <c r="Q16" s="46">
        <v>35</v>
      </c>
      <c r="R16" s="60">
        <v>6.75</v>
      </c>
      <c r="S16" s="10">
        <v>45</v>
      </c>
      <c r="T16" s="81">
        <v>0</v>
      </c>
      <c r="U16" s="46">
        <v>0</v>
      </c>
    </row>
    <row r="17" spans="1:21" x14ac:dyDescent="0.25">
      <c r="A17" s="32" t="s">
        <v>56</v>
      </c>
      <c r="B17" s="59">
        <f t="shared" ref="B17:B24" si="9">D17+F17+H17+J17+L17+N17+P17+R17+T17</f>
        <v>0</v>
      </c>
      <c r="C17" s="54">
        <f t="shared" ref="C17:C24" si="10">(E17+G17+I17+K17+M17+O17+Q17+S17+U17)</f>
        <v>7</v>
      </c>
      <c r="D17" s="44">
        <v>0</v>
      </c>
      <c r="E17" s="43">
        <v>7</v>
      </c>
      <c r="F17" s="78">
        <v>0</v>
      </c>
      <c r="G17" s="10">
        <v>0</v>
      </c>
      <c r="H17" s="81">
        <v>0</v>
      </c>
      <c r="I17" s="69">
        <v>0</v>
      </c>
      <c r="J17" s="78">
        <v>0</v>
      </c>
      <c r="K17" s="78">
        <v>0</v>
      </c>
      <c r="L17" s="81">
        <v>0</v>
      </c>
      <c r="M17" s="43">
        <v>0</v>
      </c>
      <c r="N17" s="78">
        <v>0</v>
      </c>
      <c r="O17" s="78">
        <v>0</v>
      </c>
      <c r="P17" s="81">
        <v>0</v>
      </c>
      <c r="Q17" s="46">
        <v>0</v>
      </c>
      <c r="R17" s="78">
        <v>0</v>
      </c>
      <c r="S17" s="10">
        <v>0</v>
      </c>
      <c r="T17" s="81">
        <v>0</v>
      </c>
      <c r="U17" s="46">
        <v>0</v>
      </c>
    </row>
    <row r="18" spans="1:21" x14ac:dyDescent="0.25">
      <c r="A18" s="32" t="s">
        <v>36</v>
      </c>
      <c r="B18" s="59">
        <f t="shared" si="9"/>
        <v>0</v>
      </c>
      <c r="C18" s="54">
        <f t="shared" si="10"/>
        <v>0</v>
      </c>
      <c r="D18" s="81">
        <v>0</v>
      </c>
      <c r="E18" s="69">
        <v>0</v>
      </c>
      <c r="F18" s="78">
        <v>0</v>
      </c>
      <c r="G18" s="45">
        <v>0</v>
      </c>
      <c r="H18" s="81">
        <v>0</v>
      </c>
      <c r="I18" s="69">
        <v>0</v>
      </c>
      <c r="J18" s="78">
        <v>0</v>
      </c>
      <c r="K18" s="78">
        <v>0</v>
      </c>
      <c r="L18" s="81">
        <v>0</v>
      </c>
      <c r="M18" s="43">
        <v>0</v>
      </c>
      <c r="N18" s="78">
        <v>0</v>
      </c>
      <c r="O18" s="78">
        <v>0</v>
      </c>
      <c r="P18" s="81">
        <v>0</v>
      </c>
      <c r="Q18" s="46">
        <v>0</v>
      </c>
      <c r="R18" s="78">
        <v>0</v>
      </c>
      <c r="S18" s="10">
        <v>0</v>
      </c>
      <c r="T18" s="81">
        <v>0</v>
      </c>
      <c r="U18" s="46">
        <v>0</v>
      </c>
    </row>
    <row r="19" spans="1:21" x14ac:dyDescent="0.25">
      <c r="A19" s="82" t="s">
        <v>39</v>
      </c>
      <c r="B19" s="59">
        <f t="shared" ref="B19" si="11">D19+F19+H19+J19+L19+N19+P19+R19+T19</f>
        <v>17.54</v>
      </c>
      <c r="C19" s="54">
        <f t="shared" ref="C19" si="12">(E19+G19+I19+K19+M19+O19+Q19+S19+U19)</f>
        <v>237</v>
      </c>
      <c r="D19" s="44">
        <v>4.4800000000000004</v>
      </c>
      <c r="E19" s="69">
        <v>40</v>
      </c>
      <c r="F19" s="61">
        <v>5.39</v>
      </c>
      <c r="G19" s="45">
        <v>45</v>
      </c>
      <c r="H19" s="81">
        <v>0</v>
      </c>
      <c r="I19" s="69">
        <v>0</v>
      </c>
      <c r="J19" s="61">
        <v>2.66</v>
      </c>
      <c r="K19" s="45">
        <v>35</v>
      </c>
      <c r="L19" s="75">
        <v>1.93</v>
      </c>
      <c r="M19" s="46">
        <v>35</v>
      </c>
      <c r="N19" s="78">
        <v>0</v>
      </c>
      <c r="O19" s="78">
        <v>0</v>
      </c>
      <c r="P19" s="62">
        <v>1.97</v>
      </c>
      <c r="Q19" s="46">
        <v>45</v>
      </c>
      <c r="R19" s="60">
        <v>1.1100000000000001</v>
      </c>
      <c r="S19" s="10">
        <v>30</v>
      </c>
      <c r="T19" s="62">
        <v>0</v>
      </c>
      <c r="U19" s="46">
        <v>7</v>
      </c>
    </row>
    <row r="20" spans="1:21" x14ac:dyDescent="0.25">
      <c r="A20" s="27" t="s">
        <v>27</v>
      </c>
      <c r="B20" s="59">
        <f t="shared" si="9"/>
        <v>41.879999999999995</v>
      </c>
      <c r="C20" s="54">
        <f t="shared" si="10"/>
        <v>322</v>
      </c>
      <c r="D20" s="44">
        <v>7.34</v>
      </c>
      <c r="E20" s="43">
        <v>50</v>
      </c>
      <c r="F20" s="60">
        <v>6.2</v>
      </c>
      <c r="G20" s="10">
        <v>50</v>
      </c>
      <c r="H20" s="81">
        <v>0</v>
      </c>
      <c r="I20" s="69">
        <v>0</v>
      </c>
      <c r="J20" s="60">
        <v>3.62</v>
      </c>
      <c r="K20" s="10">
        <v>45</v>
      </c>
      <c r="L20" s="75">
        <v>8.89</v>
      </c>
      <c r="M20" s="46">
        <v>45</v>
      </c>
      <c r="N20" s="60">
        <v>10.7</v>
      </c>
      <c r="O20" s="10">
        <v>50</v>
      </c>
      <c r="P20" s="62">
        <v>0</v>
      </c>
      <c r="Q20" s="46">
        <v>7</v>
      </c>
      <c r="R20" s="60">
        <v>3.76</v>
      </c>
      <c r="S20" s="10">
        <v>40</v>
      </c>
      <c r="T20" s="62">
        <v>1.37</v>
      </c>
      <c r="U20" s="46">
        <v>35</v>
      </c>
    </row>
    <row r="21" spans="1:21" x14ac:dyDescent="0.25">
      <c r="A21" s="32" t="s">
        <v>38</v>
      </c>
      <c r="B21" s="59">
        <f t="shared" si="9"/>
        <v>9.9</v>
      </c>
      <c r="C21" s="54">
        <f t="shared" si="10"/>
        <v>155</v>
      </c>
      <c r="D21" s="44">
        <v>0</v>
      </c>
      <c r="E21" s="43">
        <v>7</v>
      </c>
      <c r="F21" s="60">
        <v>2.65</v>
      </c>
      <c r="G21" s="10">
        <v>35</v>
      </c>
      <c r="H21" s="62">
        <v>0</v>
      </c>
      <c r="I21" s="46">
        <v>7</v>
      </c>
      <c r="J21" s="60">
        <v>1.89</v>
      </c>
      <c r="K21" s="10">
        <v>30</v>
      </c>
      <c r="L21" s="75">
        <v>1.27</v>
      </c>
      <c r="M21" s="46">
        <v>25</v>
      </c>
      <c r="N21" s="60">
        <v>4.09</v>
      </c>
      <c r="O21" s="10">
        <v>30</v>
      </c>
      <c r="P21" s="62">
        <v>0</v>
      </c>
      <c r="Q21" s="46">
        <v>7</v>
      </c>
      <c r="R21" s="60">
        <v>0</v>
      </c>
      <c r="S21" s="10">
        <v>7</v>
      </c>
      <c r="T21" s="62">
        <v>0</v>
      </c>
      <c r="U21" s="46">
        <v>7</v>
      </c>
    </row>
    <row r="22" spans="1:21" x14ac:dyDescent="0.25">
      <c r="A22" s="33" t="s">
        <v>32</v>
      </c>
      <c r="B22" s="59">
        <f t="shared" si="9"/>
        <v>21.57</v>
      </c>
      <c r="C22" s="54">
        <f t="shared" si="10"/>
        <v>247</v>
      </c>
      <c r="D22" s="44">
        <v>3.11</v>
      </c>
      <c r="E22" s="43">
        <v>35</v>
      </c>
      <c r="F22" s="78">
        <v>0</v>
      </c>
      <c r="G22" s="10">
        <v>0</v>
      </c>
      <c r="H22" s="81">
        <v>0</v>
      </c>
      <c r="I22" s="69">
        <v>0</v>
      </c>
      <c r="J22" s="60">
        <v>0</v>
      </c>
      <c r="K22" s="10">
        <v>7</v>
      </c>
      <c r="L22" s="75">
        <v>1.67</v>
      </c>
      <c r="M22" s="46">
        <v>30</v>
      </c>
      <c r="N22" s="60">
        <v>8.4</v>
      </c>
      <c r="O22" s="10">
        <v>45</v>
      </c>
      <c r="P22" s="62">
        <v>3.43</v>
      </c>
      <c r="Q22" s="46">
        <v>50</v>
      </c>
      <c r="R22" s="60">
        <v>3.43</v>
      </c>
      <c r="S22" s="10">
        <v>35</v>
      </c>
      <c r="T22" s="44">
        <v>1.53</v>
      </c>
      <c r="U22" s="46">
        <v>45</v>
      </c>
    </row>
    <row r="23" spans="1:21" x14ac:dyDescent="0.25">
      <c r="A23" s="33" t="s">
        <v>33</v>
      </c>
      <c r="B23" s="59">
        <f t="shared" si="9"/>
        <v>25.299999999999997</v>
      </c>
      <c r="C23" s="54">
        <f t="shared" si="10"/>
        <v>287</v>
      </c>
      <c r="D23" s="44">
        <v>4.58</v>
      </c>
      <c r="E23" s="43">
        <v>45</v>
      </c>
      <c r="F23" s="60">
        <v>1.34</v>
      </c>
      <c r="G23" s="10">
        <v>30</v>
      </c>
      <c r="H23" s="44">
        <v>0</v>
      </c>
      <c r="I23" s="46">
        <v>7</v>
      </c>
      <c r="J23" s="60">
        <v>3.53</v>
      </c>
      <c r="K23" s="10">
        <v>40</v>
      </c>
      <c r="L23" s="44">
        <v>6.79</v>
      </c>
      <c r="M23" s="46">
        <v>40</v>
      </c>
      <c r="N23" s="60">
        <v>4.47</v>
      </c>
      <c r="O23" s="10">
        <v>35</v>
      </c>
      <c r="P23" s="62">
        <v>1.6</v>
      </c>
      <c r="Q23" s="46">
        <v>40</v>
      </c>
      <c r="R23" s="78">
        <v>0</v>
      </c>
      <c r="S23" s="10">
        <v>0</v>
      </c>
      <c r="T23" s="44">
        <v>2.99</v>
      </c>
      <c r="U23" s="46">
        <v>50</v>
      </c>
    </row>
    <row r="24" spans="1:21" x14ac:dyDescent="0.25">
      <c r="A24" s="33" t="s">
        <v>34</v>
      </c>
      <c r="B24" s="59">
        <f t="shared" si="9"/>
        <v>23.539999999999996</v>
      </c>
      <c r="C24" s="54">
        <f t="shared" si="10"/>
        <v>187</v>
      </c>
      <c r="D24" s="81">
        <v>0</v>
      </c>
      <c r="E24" s="43">
        <v>0</v>
      </c>
      <c r="F24" s="60">
        <v>3.58</v>
      </c>
      <c r="G24" s="10">
        <v>40</v>
      </c>
      <c r="H24" s="44">
        <v>0</v>
      </c>
      <c r="I24" s="46">
        <v>7</v>
      </c>
      <c r="J24" s="60">
        <v>8.0299999999999994</v>
      </c>
      <c r="K24" s="10">
        <v>50</v>
      </c>
      <c r="L24" s="81">
        <v>0</v>
      </c>
      <c r="M24" s="43">
        <v>0</v>
      </c>
      <c r="N24" s="78">
        <v>0</v>
      </c>
      <c r="O24" s="78">
        <v>0</v>
      </c>
      <c r="P24" s="81">
        <v>0</v>
      </c>
      <c r="Q24" s="46">
        <v>0</v>
      </c>
      <c r="R24" s="60">
        <v>10.44</v>
      </c>
      <c r="S24" s="10">
        <v>50</v>
      </c>
      <c r="T24" s="44">
        <v>1.49</v>
      </c>
      <c r="U24" s="46">
        <v>40</v>
      </c>
    </row>
    <row r="26" spans="1:21" x14ac:dyDescent="0.25">
      <c r="A26" s="63"/>
      <c r="B26" s="64" t="s">
        <v>26</v>
      </c>
    </row>
  </sheetData>
  <mergeCells count="10">
    <mergeCell ref="R3:S3"/>
    <mergeCell ref="T3:U3"/>
    <mergeCell ref="A1:Q1"/>
    <mergeCell ref="D3:E3"/>
    <mergeCell ref="F3:G3"/>
    <mergeCell ref="H3:I3"/>
    <mergeCell ref="J3:K3"/>
    <mergeCell ref="N3:O3"/>
    <mergeCell ref="P3:Q3"/>
    <mergeCell ref="L3:M3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3"/>
  <sheetViews>
    <sheetView zoomScaleNormal="100" workbookViewId="0">
      <pane ySplit="3" topLeftCell="A4" activePane="bottomLeft" state="frozen"/>
      <selection pane="bottomLeft" activeCell="N8" sqref="N8"/>
    </sheetView>
  </sheetViews>
  <sheetFormatPr defaultRowHeight="15" x14ac:dyDescent="0.25"/>
  <cols>
    <col min="1" max="1" width="16.5703125" customWidth="1"/>
    <col min="2" max="2" width="8.85546875" customWidth="1"/>
    <col min="3" max="3" width="9.42578125" customWidth="1"/>
    <col min="4" max="4" width="9.42578125" style="30" bestFit="1" customWidth="1"/>
    <col min="5" max="13" width="9.42578125" bestFit="1" customWidth="1"/>
    <col min="14" max="14" width="9.5703125" bestFit="1" customWidth="1"/>
    <col min="15" max="15" width="8.7109375" customWidth="1"/>
  </cols>
  <sheetData>
    <row r="1" spans="1:16" ht="21" thickBot="1" x14ac:dyDescent="0.35">
      <c r="A1" s="31" t="s">
        <v>42</v>
      </c>
      <c r="B1" s="35"/>
      <c r="C1" s="35"/>
      <c r="D1" s="6"/>
      <c r="E1" s="6"/>
      <c r="F1" s="6"/>
      <c r="G1" s="6"/>
      <c r="H1" s="6"/>
      <c r="I1" s="6"/>
      <c r="J1" s="6"/>
      <c r="K1" s="6"/>
      <c r="L1" s="7"/>
      <c r="M1" s="1"/>
    </row>
    <row r="2" spans="1:16" x14ac:dyDescent="0.25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6" ht="15.75" thickBot="1" x14ac:dyDescent="0.3">
      <c r="A3" s="8" t="s">
        <v>0</v>
      </c>
      <c r="B3" s="9" t="s">
        <v>1</v>
      </c>
      <c r="C3" s="9">
        <v>45208</v>
      </c>
      <c r="D3" s="9">
        <v>45243</v>
      </c>
      <c r="E3" s="9">
        <v>45262</v>
      </c>
      <c r="F3" s="9">
        <v>45299</v>
      </c>
      <c r="G3" s="9">
        <v>45334</v>
      </c>
      <c r="H3" s="9">
        <v>45362</v>
      </c>
      <c r="I3" s="9">
        <v>45390</v>
      </c>
      <c r="J3" s="9">
        <v>45425</v>
      </c>
      <c r="K3" s="9">
        <v>45454</v>
      </c>
      <c r="L3" s="9">
        <v>45481</v>
      </c>
      <c r="M3" s="80">
        <v>45516</v>
      </c>
      <c r="N3" s="9">
        <v>45544</v>
      </c>
      <c r="O3" s="51"/>
      <c r="P3" t="s">
        <v>22</v>
      </c>
    </row>
    <row r="4" spans="1:16" ht="15.75" thickBot="1" x14ac:dyDescent="0.3">
      <c r="A4" s="27" t="s">
        <v>9</v>
      </c>
      <c r="B4" s="76">
        <f t="shared" ref="B4:B21" si="0">SUM(C4:N4)</f>
        <v>77</v>
      </c>
      <c r="C4" s="76">
        <v>7</v>
      </c>
      <c r="D4" s="76">
        <v>7</v>
      </c>
      <c r="E4" s="4">
        <v>7</v>
      </c>
      <c r="F4" s="4">
        <v>7</v>
      </c>
      <c r="G4" s="4">
        <v>7</v>
      </c>
      <c r="H4" s="4">
        <v>7</v>
      </c>
      <c r="I4" s="90"/>
      <c r="J4" s="4">
        <v>7</v>
      </c>
      <c r="K4" s="4">
        <v>7</v>
      </c>
      <c r="L4" s="4">
        <v>7</v>
      </c>
      <c r="M4" s="4">
        <v>7</v>
      </c>
      <c r="N4" s="17">
        <v>7</v>
      </c>
      <c r="O4" s="79"/>
      <c r="P4" t="s">
        <v>41</v>
      </c>
    </row>
    <row r="5" spans="1:16" x14ac:dyDescent="0.25">
      <c r="A5" s="27" t="s">
        <v>37</v>
      </c>
      <c r="B5" s="76">
        <f t="shared" si="0"/>
        <v>35</v>
      </c>
      <c r="C5" s="76"/>
      <c r="D5" s="76">
        <v>7</v>
      </c>
      <c r="E5" s="76">
        <v>7</v>
      </c>
      <c r="F5" s="76"/>
      <c r="G5" s="76"/>
      <c r="H5" s="4">
        <v>7</v>
      </c>
      <c r="I5" s="90"/>
      <c r="J5" s="4">
        <v>7</v>
      </c>
      <c r="K5" s="4"/>
      <c r="L5" s="4"/>
      <c r="M5" s="4">
        <v>7</v>
      </c>
      <c r="N5" s="5"/>
    </row>
    <row r="6" spans="1:16" x14ac:dyDescent="0.25">
      <c r="A6" s="27" t="s">
        <v>7</v>
      </c>
      <c r="B6" s="76">
        <f t="shared" si="0"/>
        <v>49</v>
      </c>
      <c r="C6" s="76">
        <v>7</v>
      </c>
      <c r="D6" s="76">
        <v>7</v>
      </c>
      <c r="E6" s="4">
        <v>7</v>
      </c>
      <c r="F6" s="4">
        <v>7</v>
      </c>
      <c r="G6" s="4">
        <v>7</v>
      </c>
      <c r="H6" s="4">
        <v>7</v>
      </c>
      <c r="I6" s="90"/>
      <c r="J6" s="4"/>
      <c r="K6" s="4"/>
      <c r="L6" s="4"/>
      <c r="M6" s="4"/>
      <c r="N6" s="87">
        <v>7</v>
      </c>
    </row>
    <row r="7" spans="1:16" x14ac:dyDescent="0.25">
      <c r="A7" s="27" t="s">
        <v>31</v>
      </c>
      <c r="B7" s="76">
        <f t="shared" si="0"/>
        <v>0</v>
      </c>
      <c r="C7" s="76"/>
      <c r="D7" s="76"/>
      <c r="E7" s="4"/>
      <c r="F7" s="76"/>
      <c r="G7" s="76"/>
      <c r="H7" s="4"/>
      <c r="I7" s="91"/>
      <c r="J7" s="85"/>
      <c r="K7" s="76"/>
      <c r="L7" s="76"/>
      <c r="M7" s="76"/>
      <c r="N7" s="76"/>
    </row>
    <row r="8" spans="1:16" x14ac:dyDescent="0.25">
      <c r="A8" s="27" t="s">
        <v>59</v>
      </c>
      <c r="B8" s="76">
        <f t="shared" si="0"/>
        <v>0</v>
      </c>
      <c r="C8" s="76"/>
      <c r="D8" s="76"/>
      <c r="E8" s="76"/>
      <c r="F8" s="76"/>
      <c r="G8" s="76"/>
      <c r="H8" s="76"/>
      <c r="I8" s="91"/>
      <c r="J8" s="85"/>
      <c r="K8" s="76"/>
      <c r="L8" s="76"/>
      <c r="M8" s="76"/>
      <c r="N8" s="76"/>
    </row>
    <row r="9" spans="1:16" x14ac:dyDescent="0.25">
      <c r="A9" s="27" t="s">
        <v>60</v>
      </c>
      <c r="B9" s="76">
        <f t="shared" ref="B9" si="1">SUM(C9:N9)</f>
        <v>14</v>
      </c>
      <c r="C9" s="76"/>
      <c r="D9" s="76">
        <v>7</v>
      </c>
      <c r="E9" s="76"/>
      <c r="F9" s="76"/>
      <c r="G9" s="76"/>
      <c r="H9" s="76"/>
      <c r="I9" s="91"/>
      <c r="J9" s="85"/>
      <c r="K9" s="76"/>
      <c r="L9" s="76"/>
      <c r="M9" s="76">
        <v>7</v>
      </c>
      <c r="N9" s="76"/>
    </row>
    <row r="10" spans="1:16" x14ac:dyDescent="0.25">
      <c r="A10" s="27" t="s">
        <v>55</v>
      </c>
      <c r="B10" s="76">
        <f t="shared" si="0"/>
        <v>7</v>
      </c>
      <c r="C10" s="76"/>
      <c r="D10" s="76"/>
      <c r="E10" s="76"/>
      <c r="F10" s="76"/>
      <c r="G10" s="76"/>
      <c r="H10" s="76">
        <v>7</v>
      </c>
      <c r="I10" s="91"/>
      <c r="J10" s="85"/>
      <c r="K10" s="76"/>
      <c r="L10" s="76"/>
      <c r="M10" s="76"/>
      <c r="N10" s="76"/>
    </row>
    <row r="11" spans="1:16" x14ac:dyDescent="0.25">
      <c r="A11" s="27" t="s">
        <v>56</v>
      </c>
      <c r="B11" s="76">
        <f t="shared" si="0"/>
        <v>0</v>
      </c>
      <c r="C11" s="76"/>
      <c r="D11" s="76"/>
      <c r="E11" s="76"/>
      <c r="F11" s="76"/>
      <c r="G11" s="76"/>
      <c r="H11" s="76"/>
      <c r="I11" s="91"/>
      <c r="J11" s="85"/>
      <c r="K11" s="76"/>
      <c r="L11" s="76"/>
      <c r="M11" s="76"/>
      <c r="N11" s="76"/>
    </row>
    <row r="12" spans="1:16" x14ac:dyDescent="0.25">
      <c r="A12" s="27" t="s">
        <v>6</v>
      </c>
      <c r="B12" s="76">
        <f t="shared" si="0"/>
        <v>77</v>
      </c>
      <c r="C12" s="76">
        <v>7</v>
      </c>
      <c r="D12" s="76">
        <v>7</v>
      </c>
      <c r="E12" s="76">
        <v>7</v>
      </c>
      <c r="F12" s="76">
        <v>7</v>
      </c>
      <c r="G12" s="76">
        <v>7</v>
      </c>
      <c r="H12" s="76">
        <v>7</v>
      </c>
      <c r="I12" s="91"/>
      <c r="J12" s="76">
        <v>7</v>
      </c>
      <c r="K12" s="76">
        <v>7</v>
      </c>
      <c r="L12" s="4">
        <v>7</v>
      </c>
      <c r="M12" s="4">
        <v>7</v>
      </c>
      <c r="N12" s="87">
        <v>7</v>
      </c>
    </row>
    <row r="13" spans="1:16" x14ac:dyDescent="0.25">
      <c r="A13" s="27" t="s">
        <v>36</v>
      </c>
      <c r="B13" s="76">
        <f t="shared" si="0"/>
        <v>35</v>
      </c>
      <c r="C13" s="76">
        <v>7</v>
      </c>
      <c r="D13" s="76">
        <v>7</v>
      </c>
      <c r="E13" s="76">
        <v>7</v>
      </c>
      <c r="F13" s="76">
        <v>7</v>
      </c>
      <c r="G13" s="76"/>
      <c r="H13" s="76"/>
      <c r="I13" s="91"/>
      <c r="J13" s="76">
        <v>7</v>
      </c>
      <c r="K13" s="76"/>
      <c r="L13" s="76"/>
      <c r="M13" s="4"/>
      <c r="N13" s="87"/>
    </row>
    <row r="14" spans="1:16" x14ac:dyDescent="0.25">
      <c r="A14" s="27" t="s">
        <v>39</v>
      </c>
      <c r="B14" s="76">
        <f t="shared" si="0"/>
        <v>70</v>
      </c>
      <c r="C14" s="76">
        <v>7</v>
      </c>
      <c r="D14" s="76">
        <v>7</v>
      </c>
      <c r="E14" s="76">
        <v>7</v>
      </c>
      <c r="F14" s="76">
        <v>7</v>
      </c>
      <c r="G14" s="76">
        <v>7</v>
      </c>
      <c r="H14" s="76">
        <v>7</v>
      </c>
      <c r="I14" s="91"/>
      <c r="J14" s="76">
        <v>7</v>
      </c>
      <c r="K14" s="76"/>
      <c r="L14" s="76">
        <v>7</v>
      </c>
      <c r="M14" s="4">
        <v>7</v>
      </c>
      <c r="N14" s="87">
        <v>7</v>
      </c>
    </row>
    <row r="15" spans="1:16" x14ac:dyDescent="0.25">
      <c r="A15" s="27" t="s">
        <v>27</v>
      </c>
      <c r="B15" s="76">
        <f t="shared" si="0"/>
        <v>77</v>
      </c>
      <c r="C15" s="76">
        <v>7</v>
      </c>
      <c r="D15" s="76">
        <v>7</v>
      </c>
      <c r="E15" s="76">
        <v>7</v>
      </c>
      <c r="F15" s="76">
        <v>7</v>
      </c>
      <c r="G15" s="76">
        <v>7</v>
      </c>
      <c r="H15" s="76">
        <v>7</v>
      </c>
      <c r="I15" s="91"/>
      <c r="J15" s="76">
        <v>7</v>
      </c>
      <c r="K15" s="76">
        <v>7</v>
      </c>
      <c r="L15" s="76">
        <v>7</v>
      </c>
      <c r="M15" s="4">
        <v>7</v>
      </c>
      <c r="N15" s="87">
        <v>7</v>
      </c>
    </row>
    <row r="16" spans="1:16" x14ac:dyDescent="0.25">
      <c r="A16" s="27" t="s">
        <v>38</v>
      </c>
      <c r="B16" s="76">
        <f t="shared" si="0"/>
        <v>70</v>
      </c>
      <c r="C16" s="76">
        <v>7</v>
      </c>
      <c r="D16" s="76">
        <v>7</v>
      </c>
      <c r="E16" s="76"/>
      <c r="F16" s="76">
        <v>7</v>
      </c>
      <c r="G16" s="76">
        <v>7</v>
      </c>
      <c r="H16" s="76">
        <v>7</v>
      </c>
      <c r="I16" s="91"/>
      <c r="J16" s="76">
        <v>7</v>
      </c>
      <c r="K16" s="76">
        <v>7</v>
      </c>
      <c r="L16" s="76">
        <v>7</v>
      </c>
      <c r="M16" s="4">
        <v>7</v>
      </c>
      <c r="N16" s="87">
        <v>7</v>
      </c>
    </row>
    <row r="17" spans="1:14" x14ac:dyDescent="0.25">
      <c r="A17" s="27" t="s">
        <v>30</v>
      </c>
      <c r="B17" s="76">
        <f t="shared" si="0"/>
        <v>0</v>
      </c>
      <c r="C17" s="76"/>
      <c r="D17" s="76"/>
      <c r="E17" s="76"/>
      <c r="F17" s="76"/>
      <c r="G17" s="76"/>
      <c r="H17" s="76"/>
      <c r="I17" s="91"/>
      <c r="J17" s="76"/>
      <c r="K17" s="76"/>
      <c r="L17" s="17"/>
      <c r="M17" s="17"/>
      <c r="N17" s="87"/>
    </row>
    <row r="18" spans="1:14" x14ac:dyDescent="0.25">
      <c r="A18" s="27" t="s">
        <v>35</v>
      </c>
      <c r="B18" s="76">
        <f t="shared" si="0"/>
        <v>21</v>
      </c>
      <c r="C18" s="4">
        <v>7</v>
      </c>
      <c r="D18" s="4"/>
      <c r="E18" s="4"/>
      <c r="F18" s="4"/>
      <c r="G18" s="4"/>
      <c r="H18" s="4">
        <v>7</v>
      </c>
      <c r="I18" s="90"/>
      <c r="J18" s="4">
        <v>7</v>
      </c>
      <c r="K18" s="4"/>
      <c r="L18" s="4"/>
      <c r="M18" s="4"/>
      <c r="N18" s="87"/>
    </row>
    <row r="19" spans="1:14" x14ac:dyDescent="0.25">
      <c r="A19" s="27" t="s">
        <v>32</v>
      </c>
      <c r="B19" s="76">
        <f t="shared" si="0"/>
        <v>21</v>
      </c>
      <c r="C19" s="4"/>
      <c r="D19" s="4"/>
      <c r="E19" s="4"/>
      <c r="F19" s="4">
        <v>7</v>
      </c>
      <c r="G19" s="4"/>
      <c r="H19" s="4"/>
      <c r="I19" s="90"/>
      <c r="J19" s="4"/>
      <c r="K19" s="4">
        <v>7</v>
      </c>
      <c r="L19" s="4"/>
      <c r="M19" s="4">
        <v>7</v>
      </c>
      <c r="N19" s="87"/>
    </row>
    <row r="20" spans="1:14" x14ac:dyDescent="0.25">
      <c r="A20" s="27" t="s">
        <v>33</v>
      </c>
      <c r="B20" s="76">
        <f t="shared" si="0"/>
        <v>70</v>
      </c>
      <c r="C20" s="17">
        <v>7</v>
      </c>
      <c r="D20" s="17">
        <v>7</v>
      </c>
      <c r="E20" s="17">
        <v>7</v>
      </c>
      <c r="F20" s="4">
        <v>7</v>
      </c>
      <c r="G20" s="17">
        <v>7</v>
      </c>
      <c r="H20" s="17">
        <v>7</v>
      </c>
      <c r="I20" s="92"/>
      <c r="J20" s="17">
        <v>7</v>
      </c>
      <c r="K20" s="17">
        <v>7</v>
      </c>
      <c r="L20" s="17">
        <v>7</v>
      </c>
      <c r="M20" s="17">
        <v>7</v>
      </c>
      <c r="N20" s="87"/>
    </row>
    <row r="21" spans="1:14" x14ac:dyDescent="0.25">
      <c r="A21" s="27" t="s">
        <v>34</v>
      </c>
      <c r="B21" s="76">
        <f t="shared" si="0"/>
        <v>28</v>
      </c>
      <c r="C21" s="17"/>
      <c r="D21" s="17"/>
      <c r="E21" s="17"/>
      <c r="F21" s="4"/>
      <c r="G21" s="17">
        <v>7</v>
      </c>
      <c r="H21" s="17">
        <v>7</v>
      </c>
      <c r="I21" s="92"/>
      <c r="J21" s="17">
        <v>7</v>
      </c>
      <c r="K21" s="17"/>
      <c r="L21" s="17"/>
      <c r="M21" s="17"/>
      <c r="N21" s="87">
        <v>7</v>
      </c>
    </row>
    <row r="23" spans="1:14" x14ac:dyDescent="0.25">
      <c r="A23" s="89" t="s">
        <v>57</v>
      </c>
    </row>
  </sheetData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zoomScaleNormal="100" workbookViewId="0">
      <pane ySplit="1" topLeftCell="A2" activePane="bottomLeft" state="frozen"/>
      <selection pane="bottomLeft" activeCell="A14" sqref="A14:XFD14"/>
    </sheetView>
  </sheetViews>
  <sheetFormatPr defaultRowHeight="15" x14ac:dyDescent="0.25"/>
  <cols>
    <col min="1" max="1" width="16.85546875" bestFit="1" customWidth="1"/>
    <col min="2" max="2" width="11.42578125" style="30" bestFit="1" customWidth="1"/>
    <col min="3" max="3" width="14.5703125" bestFit="1" customWidth="1"/>
    <col min="4" max="4" width="18.140625" bestFit="1" customWidth="1"/>
    <col min="5" max="5" width="11.5703125" bestFit="1" customWidth="1"/>
    <col min="6" max="6" width="16" bestFit="1" customWidth="1"/>
    <col min="7" max="7" width="16.42578125" style="30" bestFit="1" customWidth="1"/>
    <col min="8" max="8" width="9.5703125" bestFit="1" customWidth="1"/>
  </cols>
  <sheetData>
    <row r="1" spans="1:7" ht="31.5" customHeight="1" x14ac:dyDescent="0.25">
      <c r="A1" s="28" t="s">
        <v>13</v>
      </c>
      <c r="B1" s="29" t="s">
        <v>19</v>
      </c>
      <c r="C1" s="28" t="s">
        <v>20</v>
      </c>
      <c r="D1" s="83" t="s">
        <v>40</v>
      </c>
      <c r="E1" s="29" t="s">
        <v>21</v>
      </c>
      <c r="F1" s="28" t="s">
        <v>14</v>
      </c>
      <c r="G1" s="29" t="s">
        <v>17</v>
      </c>
    </row>
    <row r="2" spans="1:7" x14ac:dyDescent="0.25">
      <c r="A2" s="27" t="s">
        <v>9</v>
      </c>
      <c r="B2" s="4">
        <f t="shared" ref="B2:B19" si="0">D2+C2</f>
        <v>429</v>
      </c>
      <c r="C2" s="34">
        <f>VLOOKUP(A2,'Meeting Points'!$A$4:$B$80,2,FALSE)</f>
        <v>77</v>
      </c>
      <c r="D2" s="4">
        <f>VLOOKUP(A2,'Tournament Points'!$A$6:$C$24,3,FALSE)</f>
        <v>352</v>
      </c>
      <c r="E2" s="84">
        <f>VLOOKUP(A2,'Tournament Points'!$A$6:$C$25,2,FALSE)</f>
        <v>32.42</v>
      </c>
      <c r="F2" s="17" t="s">
        <v>16</v>
      </c>
      <c r="G2" s="68">
        <v>55</v>
      </c>
    </row>
    <row r="3" spans="1:7" x14ac:dyDescent="0.25">
      <c r="A3" s="27" t="s">
        <v>37</v>
      </c>
      <c r="B3" s="4">
        <f t="shared" si="0"/>
        <v>262</v>
      </c>
      <c r="C3" s="34">
        <f>VLOOKUP(A3,'Meeting Points'!$A$4:$B$80,2,FALSE)</f>
        <v>35</v>
      </c>
      <c r="D3" s="4">
        <f>VLOOKUP(A3,'Tournament Points'!$A$6:$C$24,3,FALSE)</f>
        <v>227</v>
      </c>
      <c r="E3" s="84">
        <f>VLOOKUP(A3,'Tournament Points'!$A$6:$C$25,2,FALSE)</f>
        <v>28.65</v>
      </c>
      <c r="F3" s="17" t="s">
        <v>15</v>
      </c>
      <c r="G3" s="68">
        <v>55</v>
      </c>
    </row>
    <row r="4" spans="1:7" x14ac:dyDescent="0.25">
      <c r="A4" s="27" t="s">
        <v>7</v>
      </c>
      <c r="B4" s="4">
        <f>C4</f>
        <v>49</v>
      </c>
      <c r="C4" s="34">
        <f>VLOOKUP(A4,'Meeting Points'!$A$4:$B$80,2,FALSE)</f>
        <v>49</v>
      </c>
      <c r="D4" s="4" t="e">
        <f>VLOOKUP(A4,'Tournament Points'!$A$6:$C$24,3,FALSE)</f>
        <v>#N/A</v>
      </c>
      <c r="E4" s="84" t="e">
        <f>VLOOKUP(A4,'Tournament Points'!$A$6:$C$25,2,FALSE)</f>
        <v>#N/A</v>
      </c>
      <c r="F4" s="17"/>
      <c r="G4" s="68">
        <v>55</v>
      </c>
    </row>
    <row r="5" spans="1:7" x14ac:dyDescent="0.25">
      <c r="A5" s="27" t="s">
        <v>31</v>
      </c>
      <c r="B5" s="4">
        <f t="shared" si="0"/>
        <v>309</v>
      </c>
      <c r="C5" s="34">
        <f>VLOOKUP(A5,'Meeting Points'!$A$4:$B$80,2,FALSE)</f>
        <v>0</v>
      </c>
      <c r="D5" s="4">
        <f>VLOOKUP(A5,'Tournament Points'!$A$6:$C$24,3,FALSE)</f>
        <v>309</v>
      </c>
      <c r="E5" s="84">
        <f>VLOOKUP(A5,'Tournament Points'!$A$6:$C$25,2,FALSE)</f>
        <v>27.220000000000002</v>
      </c>
      <c r="F5" s="17" t="s">
        <v>16</v>
      </c>
      <c r="G5" s="68">
        <v>55</v>
      </c>
    </row>
    <row r="6" spans="1:7" x14ac:dyDescent="0.25">
      <c r="A6" s="27" t="s">
        <v>59</v>
      </c>
      <c r="B6" s="4">
        <f t="shared" ref="B6" si="1">D6+C6</f>
        <v>115</v>
      </c>
      <c r="C6" s="34">
        <f>VLOOKUP(A6,'Meeting Points'!$A$4:$B$80,2,FALSE)</f>
        <v>0</v>
      </c>
      <c r="D6" s="4">
        <f>VLOOKUP(A6,'Tournament Points'!$A$6:$C$24,3,FALSE)</f>
        <v>115</v>
      </c>
      <c r="E6" s="84">
        <f>VLOOKUP(A6,'Tournament Points'!$A$6:$C$25,2,FALSE)</f>
        <v>14.809999999999999</v>
      </c>
      <c r="F6" s="17" t="s">
        <v>16</v>
      </c>
      <c r="G6" s="68">
        <v>55</v>
      </c>
    </row>
    <row r="7" spans="1:7" x14ac:dyDescent="0.25">
      <c r="A7" s="27" t="s">
        <v>60</v>
      </c>
      <c r="B7" s="4">
        <f t="shared" ref="B7" si="2">D7+C7</f>
        <v>64</v>
      </c>
      <c r="C7" s="34">
        <f>VLOOKUP(A7,'Meeting Points'!$A$4:$B$80,2,FALSE)</f>
        <v>14</v>
      </c>
      <c r="D7" s="4">
        <f>VLOOKUP(A7,'Tournament Points'!$A$6:$C$24,3,FALSE)</f>
        <v>50</v>
      </c>
      <c r="E7" s="84">
        <f>VLOOKUP(A7,'Tournament Points'!$A$6:$C$25,2,FALSE)</f>
        <v>9.8800000000000008</v>
      </c>
      <c r="F7" s="17" t="s">
        <v>16</v>
      </c>
      <c r="G7" s="68">
        <v>55</v>
      </c>
    </row>
    <row r="8" spans="1:7" x14ac:dyDescent="0.25">
      <c r="A8" s="27" t="s">
        <v>55</v>
      </c>
      <c r="B8" s="4">
        <f t="shared" si="0"/>
        <v>14</v>
      </c>
      <c r="C8" s="34">
        <f>VLOOKUP(A8,'Meeting Points'!$A$4:$B$80,2,FALSE)</f>
        <v>7</v>
      </c>
      <c r="D8" s="4">
        <f>VLOOKUP(A8,'Tournament Points'!$A$6:$C$24,3,FALSE)</f>
        <v>7</v>
      </c>
      <c r="E8" s="84">
        <f>VLOOKUP(A8,'Tournament Points'!$A$6:$C$25,2,FALSE)</f>
        <v>0</v>
      </c>
      <c r="F8" s="17" t="s">
        <v>16</v>
      </c>
      <c r="G8" s="68">
        <v>55</v>
      </c>
    </row>
    <row r="9" spans="1:7" x14ac:dyDescent="0.25">
      <c r="A9" s="27" t="s">
        <v>56</v>
      </c>
      <c r="B9" s="4">
        <f t="shared" si="0"/>
        <v>7</v>
      </c>
      <c r="C9" s="34">
        <f>VLOOKUP(A9,'Meeting Points'!$A$4:$B$80,2,FALSE)</f>
        <v>0</v>
      </c>
      <c r="D9" s="4">
        <f>VLOOKUP(A9,'Tournament Points'!$A$6:$C$24,3,FALSE)</f>
        <v>7</v>
      </c>
      <c r="E9" s="84">
        <f>VLOOKUP(A9,'Tournament Points'!$A$6:$C$25,2,FALSE)</f>
        <v>0</v>
      </c>
      <c r="F9" s="17" t="s">
        <v>15</v>
      </c>
      <c r="G9" s="68">
        <v>55</v>
      </c>
    </row>
    <row r="10" spans="1:7" x14ac:dyDescent="0.25">
      <c r="A10" s="27" t="s">
        <v>6</v>
      </c>
      <c r="B10" s="4">
        <f t="shared" si="0"/>
        <v>401</v>
      </c>
      <c r="C10" s="34">
        <f>VLOOKUP(A10,'Meeting Points'!$A$4:$B$80,2,FALSE)</f>
        <v>77</v>
      </c>
      <c r="D10" s="4">
        <f>VLOOKUP(A10,'Tournament Points'!$A$6:$C$24,3,FALSE)</f>
        <v>324</v>
      </c>
      <c r="E10" s="84">
        <f>VLOOKUP(A10,'Tournament Points'!$A$6:$C$25,2,FALSE)</f>
        <v>32.51</v>
      </c>
      <c r="F10" s="17" t="s">
        <v>16</v>
      </c>
      <c r="G10" s="68">
        <v>55</v>
      </c>
    </row>
    <row r="11" spans="1:7" x14ac:dyDescent="0.25">
      <c r="A11" s="27" t="s">
        <v>36</v>
      </c>
      <c r="B11" s="4">
        <f t="shared" si="0"/>
        <v>35</v>
      </c>
      <c r="C11" s="34">
        <f>VLOOKUP(A11,'Meeting Points'!$A$4:$B$80,2,FALSE)</f>
        <v>35</v>
      </c>
      <c r="D11" s="4">
        <f>VLOOKUP(A11,'Tournament Points'!$A$6:$C$24,3,FALSE)</f>
        <v>0</v>
      </c>
      <c r="E11" s="84">
        <f>VLOOKUP(A11,'Tournament Points'!$A$6:$C$25,2,FALSE)</f>
        <v>0</v>
      </c>
      <c r="F11" s="17" t="s">
        <v>15</v>
      </c>
      <c r="G11" s="68">
        <v>55</v>
      </c>
    </row>
    <row r="12" spans="1:7" x14ac:dyDescent="0.25">
      <c r="A12" s="27" t="s">
        <v>39</v>
      </c>
      <c r="B12" s="4">
        <f t="shared" ref="B12" si="3">D12+C12</f>
        <v>307</v>
      </c>
      <c r="C12" s="34">
        <f>VLOOKUP(A12,'Meeting Points'!$A$4:$B$80,2,FALSE)</f>
        <v>70</v>
      </c>
      <c r="D12" s="4">
        <f>VLOOKUP(A12,'Tournament Points'!$A$6:$C$24,3,FALSE)</f>
        <v>237</v>
      </c>
      <c r="E12" s="84">
        <f>VLOOKUP(A12,'Tournament Points'!$A$6:$C$25,2,FALSE)</f>
        <v>17.54</v>
      </c>
      <c r="F12" s="17" t="s">
        <v>15</v>
      </c>
      <c r="G12" s="68">
        <v>55</v>
      </c>
    </row>
    <row r="13" spans="1:7" x14ac:dyDescent="0.25">
      <c r="A13" s="27" t="s">
        <v>27</v>
      </c>
      <c r="B13" s="4">
        <f t="shared" si="0"/>
        <v>399</v>
      </c>
      <c r="C13" s="34">
        <f>VLOOKUP(A13,'Meeting Points'!$A$4:$B$80,2,FALSE)</f>
        <v>77</v>
      </c>
      <c r="D13" s="4">
        <f>VLOOKUP(A13,'Tournament Points'!$A$6:$C$24,3,FALSE)</f>
        <v>322</v>
      </c>
      <c r="E13" s="84">
        <f>VLOOKUP(A13,'Tournament Points'!$A$6:$C$25,2,FALSE)</f>
        <v>41.879999999999995</v>
      </c>
      <c r="F13" s="17" t="s">
        <v>15</v>
      </c>
      <c r="G13" s="68">
        <v>55</v>
      </c>
    </row>
    <row r="14" spans="1:7" x14ac:dyDescent="0.25">
      <c r="A14" s="27" t="s">
        <v>38</v>
      </c>
      <c r="B14" s="4">
        <f t="shared" si="0"/>
        <v>225</v>
      </c>
      <c r="C14" s="34">
        <f>VLOOKUP(A14,'Meeting Points'!$A$4:$B$80,2,FALSE)</f>
        <v>70</v>
      </c>
      <c r="D14" s="4">
        <f>VLOOKUP(A14,'Tournament Points'!$A$6:$C$24,3,FALSE)</f>
        <v>155</v>
      </c>
      <c r="E14" s="84">
        <f>VLOOKUP(A14,'Tournament Points'!$A$6:$C$25,2,FALSE)</f>
        <v>9.9</v>
      </c>
      <c r="F14" s="17" t="s">
        <v>15</v>
      </c>
      <c r="G14" s="68">
        <v>55</v>
      </c>
    </row>
    <row r="15" spans="1:7" x14ac:dyDescent="0.25">
      <c r="A15" s="27" t="s">
        <v>30</v>
      </c>
      <c r="B15" s="4">
        <f t="shared" si="0"/>
        <v>179</v>
      </c>
      <c r="C15" s="34">
        <f>VLOOKUP(A15,'Meeting Points'!$A$4:$B$80,2,FALSE)</f>
        <v>0</v>
      </c>
      <c r="D15" s="4">
        <f>VLOOKUP(A15,'Tournament Points'!$A$6:$C$24,3,FALSE)</f>
        <v>179</v>
      </c>
      <c r="E15" s="84">
        <f>VLOOKUP(A15,'Tournament Points'!$A$6:$C$25,2,FALSE)</f>
        <v>17.43</v>
      </c>
      <c r="F15" s="17" t="s">
        <v>16</v>
      </c>
      <c r="G15" s="68">
        <v>55</v>
      </c>
    </row>
    <row r="16" spans="1:7" x14ac:dyDescent="0.25">
      <c r="A16" s="27" t="s">
        <v>35</v>
      </c>
      <c r="B16" s="4">
        <f t="shared" si="0"/>
        <v>225</v>
      </c>
      <c r="C16" s="34">
        <f>VLOOKUP(A16,'Meeting Points'!$A$4:$B$80,2,FALSE)</f>
        <v>21</v>
      </c>
      <c r="D16" s="4">
        <f>VLOOKUP(A16,'Tournament Points'!$A$6:$C$24,3,FALSE)</f>
        <v>204</v>
      </c>
      <c r="E16" s="84">
        <f>VLOOKUP(A16,'Tournament Points'!$A$6:$C$25,2,FALSE)</f>
        <v>19.290000000000003</v>
      </c>
      <c r="F16" s="17" t="s">
        <v>16</v>
      </c>
      <c r="G16" s="68">
        <v>55</v>
      </c>
    </row>
    <row r="17" spans="1:8" x14ac:dyDescent="0.25">
      <c r="A17" s="27" t="s">
        <v>32</v>
      </c>
      <c r="B17" s="4">
        <f t="shared" si="0"/>
        <v>268</v>
      </c>
      <c r="C17" s="34">
        <f>VLOOKUP(A17,'Meeting Points'!$A$4:$B$80,2,FALSE)</f>
        <v>21</v>
      </c>
      <c r="D17" s="4">
        <f>VLOOKUP(A17,'Tournament Points'!$A$6:$C$24,3,FALSE)</f>
        <v>247</v>
      </c>
      <c r="E17" s="84">
        <f>VLOOKUP(A17,'Tournament Points'!$A$6:$C$25,2,FALSE)</f>
        <v>21.57</v>
      </c>
      <c r="F17" s="17" t="s">
        <v>15</v>
      </c>
      <c r="G17" s="68">
        <v>55</v>
      </c>
    </row>
    <row r="18" spans="1:8" x14ac:dyDescent="0.25">
      <c r="A18" s="27" t="s">
        <v>33</v>
      </c>
      <c r="B18" s="4">
        <f t="shared" si="0"/>
        <v>357</v>
      </c>
      <c r="C18" s="34">
        <f>VLOOKUP(A18,'Meeting Points'!$A$4:$B$80,2,FALSE)</f>
        <v>70</v>
      </c>
      <c r="D18" s="4">
        <f>VLOOKUP(A18,'Tournament Points'!$A$6:$C$24,3,FALSE)</f>
        <v>287</v>
      </c>
      <c r="E18" s="84">
        <f>VLOOKUP(A18,'Tournament Points'!$A$6:$C$25,2,FALSE)</f>
        <v>25.299999999999997</v>
      </c>
      <c r="F18" s="17" t="s">
        <v>15</v>
      </c>
      <c r="G18" s="68">
        <v>55</v>
      </c>
    </row>
    <row r="19" spans="1:8" x14ac:dyDescent="0.25">
      <c r="A19" s="27" t="s">
        <v>34</v>
      </c>
      <c r="B19" s="4">
        <f t="shared" si="0"/>
        <v>215</v>
      </c>
      <c r="C19" s="34">
        <f>VLOOKUP(A19,'Meeting Points'!$A$4:$B$80,2,FALSE)</f>
        <v>28</v>
      </c>
      <c r="D19" s="4">
        <f>VLOOKUP(A19,'Tournament Points'!$A$6:$C$24,3,FALSE)</f>
        <v>187</v>
      </c>
      <c r="E19" s="84">
        <f>VLOOKUP(A19,'Tournament Points'!$A$6:$C$25,2,FALSE)</f>
        <v>23.539999999999996</v>
      </c>
      <c r="F19" s="17" t="s">
        <v>15</v>
      </c>
      <c r="G19" s="68">
        <v>55</v>
      </c>
    </row>
    <row r="20" spans="1:8" x14ac:dyDescent="0.25">
      <c r="A20" s="32"/>
      <c r="B20" s="4"/>
      <c r="C20" s="34"/>
      <c r="D20" s="4"/>
      <c r="E20" s="17"/>
      <c r="G20" s="67">
        <f>SUM(G2:G19)</f>
        <v>990</v>
      </c>
    </row>
    <row r="21" spans="1:8" x14ac:dyDescent="0.25">
      <c r="A21" s="32"/>
      <c r="B21" s="4"/>
      <c r="C21" s="34"/>
      <c r="D21" s="4"/>
      <c r="E21" s="17"/>
      <c r="H21" s="67" t="s">
        <v>18</v>
      </c>
    </row>
    <row r="22" spans="1:8" x14ac:dyDescent="0.25">
      <c r="A22" s="32"/>
      <c r="B22" s="4"/>
      <c r="C22" s="34"/>
      <c r="D22" s="4"/>
      <c r="E22" s="17"/>
    </row>
    <row r="23" spans="1:8" x14ac:dyDescent="0.25">
      <c r="A23" s="32"/>
      <c r="B23" s="4"/>
      <c r="C23" s="34"/>
      <c r="D23" s="4"/>
      <c r="E23" s="17"/>
    </row>
    <row r="24" spans="1:8" x14ac:dyDescent="0.25">
      <c r="A24" s="32"/>
      <c r="B24" s="4"/>
      <c r="C24" s="34"/>
      <c r="D24" s="4"/>
      <c r="E24" s="17"/>
    </row>
  </sheetData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zoomScale="99" workbookViewId="0">
      <selection activeCell="E6" sqref="E6"/>
    </sheetView>
  </sheetViews>
  <sheetFormatPr defaultRowHeight="15" x14ac:dyDescent="0.25"/>
  <cols>
    <col min="1" max="1" width="13.7109375" customWidth="1"/>
    <col min="2" max="2" width="16.140625" bestFit="1" customWidth="1"/>
    <col min="5" max="5" width="14.85546875" customWidth="1"/>
    <col min="6" max="6" width="13.140625" bestFit="1" customWidth="1"/>
    <col min="7" max="7" width="14.85546875" bestFit="1" customWidth="1"/>
  </cols>
  <sheetData>
    <row r="1" spans="1:7" ht="19.5" thickBot="1" x14ac:dyDescent="0.35">
      <c r="A1" s="107" t="s">
        <v>45</v>
      </c>
      <c r="B1" s="108"/>
    </row>
    <row r="2" spans="1:7" ht="18.75" x14ac:dyDescent="0.3">
      <c r="A2" s="71" t="s">
        <v>16</v>
      </c>
      <c r="B2" s="71" t="s">
        <v>28</v>
      </c>
      <c r="E2" s="88"/>
      <c r="F2" s="88"/>
      <c r="G2" s="15"/>
    </row>
    <row r="3" spans="1:7" x14ac:dyDescent="0.25">
      <c r="A3" s="16" t="s">
        <v>9</v>
      </c>
      <c r="B3" s="77" t="s">
        <v>34</v>
      </c>
      <c r="E3" s="88"/>
      <c r="F3" s="88"/>
    </row>
    <row r="4" spans="1:7" x14ac:dyDescent="0.25">
      <c r="A4" s="16" t="s">
        <v>6</v>
      </c>
      <c r="B4" s="77" t="s">
        <v>38</v>
      </c>
      <c r="E4" s="88"/>
      <c r="F4" s="88"/>
    </row>
    <row r="5" spans="1:7" x14ac:dyDescent="0.25">
      <c r="A5" s="16" t="s">
        <v>31</v>
      </c>
      <c r="B5" s="77" t="s">
        <v>32</v>
      </c>
      <c r="E5" s="88"/>
      <c r="F5" s="88"/>
    </row>
    <row r="6" spans="1:7" x14ac:dyDescent="0.25">
      <c r="A6" s="16" t="s">
        <v>35</v>
      </c>
      <c r="B6" s="77" t="s">
        <v>39</v>
      </c>
      <c r="E6" s="88"/>
      <c r="F6" s="88"/>
    </row>
    <row r="7" spans="1:7" x14ac:dyDescent="0.25">
      <c r="A7" s="16" t="s">
        <v>30</v>
      </c>
      <c r="B7" s="77" t="s">
        <v>33</v>
      </c>
      <c r="E7" s="88"/>
      <c r="F7" s="88"/>
    </row>
    <row r="8" spans="1:7" x14ac:dyDescent="0.25">
      <c r="A8" s="16" t="s">
        <v>60</v>
      </c>
      <c r="B8" s="77" t="s">
        <v>27</v>
      </c>
      <c r="E8" s="88"/>
      <c r="F8" s="88"/>
    </row>
    <row r="9" spans="1:7" x14ac:dyDescent="0.25">
      <c r="A9" s="16"/>
      <c r="B9" s="77"/>
      <c r="E9" s="88"/>
      <c r="F9" s="88"/>
    </row>
    <row r="10" spans="1:7" x14ac:dyDescent="0.25">
      <c r="A10" s="16"/>
      <c r="B10" s="77"/>
      <c r="E10" s="88"/>
      <c r="F10" s="88"/>
    </row>
    <row r="11" spans="1:7" x14ac:dyDescent="0.25">
      <c r="A11" s="16"/>
      <c r="B11" s="77"/>
      <c r="C11" s="74" t="s">
        <v>29</v>
      </c>
      <c r="F11" s="15"/>
      <c r="G11" s="15"/>
    </row>
    <row r="12" spans="1:7" x14ac:dyDescent="0.25">
      <c r="A12" s="15"/>
    </row>
  </sheetData>
  <mergeCells count="1">
    <mergeCell ref="A1:B1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Club Member Standings</vt:lpstr>
      <vt:lpstr>Tournament Points</vt:lpstr>
      <vt:lpstr>Meeting Points</vt:lpstr>
      <vt:lpstr>Member Summary</vt:lpstr>
      <vt:lpstr>Classic Pairings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</dc:creator>
  <cp:lastModifiedBy>Rex Harris</cp:lastModifiedBy>
  <cp:lastPrinted>2018-06-08T12:25:57Z</cp:lastPrinted>
  <dcterms:created xsi:type="dcterms:W3CDTF">2014-01-06T20:29:30Z</dcterms:created>
  <dcterms:modified xsi:type="dcterms:W3CDTF">2024-09-25T05:19:05Z</dcterms:modified>
</cp:coreProperties>
</file>